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4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LIO\Documents\Julio Hernández\Estadistica_Empresarial_II\English\Topic_2\"/>
    </mc:Choice>
  </mc:AlternateContent>
  <bookViews>
    <workbookView xWindow="90" yWindow="20" windowWidth="12050" windowHeight="6660" activeTab="3"/>
  </bookViews>
  <sheets>
    <sheet name="Exer_1" sheetId="2" r:id="rId1"/>
    <sheet name="Exer_2" sheetId="6" r:id="rId2"/>
    <sheet name="Exer_6-8-9-10-11-14" sheetId="5" r:id="rId3"/>
    <sheet name="Exer_15" sheetId="4" r:id="rId4"/>
  </sheets>
  <calcPr calcId="171027"/>
</workbook>
</file>

<file path=xl/calcChain.xml><?xml version="1.0" encoding="utf-8"?>
<calcChain xmlns="http://schemas.openxmlformats.org/spreadsheetml/2006/main">
  <c r="G53" i="4" l="1"/>
  <c r="G52" i="4"/>
  <c r="F18" i="6" l="1"/>
  <c r="F17" i="6"/>
  <c r="F16" i="6"/>
  <c r="F15" i="6"/>
  <c r="F14" i="6"/>
  <c r="F13" i="6"/>
  <c r="F12" i="6"/>
  <c r="F11" i="6"/>
  <c r="D23" i="5"/>
  <c r="D22" i="5"/>
  <c r="E21" i="5" s="1"/>
  <c r="AH19" i="5"/>
  <c r="AH17" i="5"/>
  <c r="AH9" i="5"/>
  <c r="AH22" i="5"/>
  <c r="AH23" i="5" s="1"/>
  <c r="AH24" i="5" s="1"/>
  <c r="AA24" i="5"/>
  <c r="AA20" i="5"/>
  <c r="AA16" i="5"/>
  <c r="AA17" i="5" s="1"/>
  <c r="AB21" i="5" s="1"/>
  <c r="S23" i="5"/>
  <c r="S24" i="5" s="1"/>
  <c r="S18" i="5"/>
  <c r="S17" i="5"/>
  <c r="S32" i="5"/>
  <c r="T30" i="5" s="1"/>
  <c r="N13" i="5"/>
  <c r="N14" i="5" s="1"/>
  <c r="J15" i="5"/>
  <c r="J16" i="5"/>
  <c r="J17" i="5"/>
  <c r="J18" i="5"/>
  <c r="J19" i="5" s="1"/>
  <c r="I22" i="5" s="1"/>
  <c r="J14" i="5"/>
  <c r="I19" i="5"/>
  <c r="I21" i="5" s="1"/>
  <c r="D57" i="4"/>
  <c r="F39" i="4"/>
  <c r="G6" i="4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5" i="4"/>
  <c r="C39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5" i="4"/>
  <c r="B6" i="4"/>
  <c r="B7" i="4" s="1"/>
  <c r="B8" i="4" s="1"/>
  <c r="B9" i="4" s="1"/>
  <c r="B10" i="4" s="1"/>
  <c r="B11" i="4" s="1"/>
  <c r="B12" i="4" s="1"/>
  <c r="B13" i="4" s="1"/>
  <c r="B14" i="4" s="1"/>
  <c r="B15" i="4" s="1"/>
  <c r="B16" i="4" s="1"/>
  <c r="B17" i="4" s="1"/>
  <c r="B18" i="4" s="1"/>
  <c r="B19" i="4" s="1"/>
  <c r="B20" i="4" s="1"/>
  <c r="B21" i="4" s="1"/>
  <c r="B22" i="4" s="1"/>
  <c r="B23" i="4" s="1"/>
  <c r="B24" i="4" s="1"/>
  <c r="B25" i="4" s="1"/>
  <c r="B26" i="4" s="1"/>
  <c r="B27" i="4" s="1"/>
  <c r="B28" i="4" s="1"/>
  <c r="B29" i="4" s="1"/>
  <c r="B30" i="4" s="1"/>
  <c r="B31" i="4" s="1"/>
  <c r="B32" i="4" s="1"/>
  <c r="B33" i="4" s="1"/>
  <c r="B34" i="4" s="1"/>
  <c r="B35" i="4" s="1"/>
  <c r="B36" i="4" s="1"/>
  <c r="B37" i="4" s="1"/>
  <c r="B38" i="4" s="1"/>
  <c r="D23" i="2"/>
  <c r="D20" i="2"/>
  <c r="D22" i="2" s="1"/>
  <c r="D19" i="2"/>
  <c r="D17" i="2"/>
  <c r="D21" i="2" s="1"/>
  <c r="D16" i="2"/>
  <c r="D18" i="2" s="1"/>
  <c r="D15" i="2"/>
  <c r="H42" i="2"/>
  <c r="F42" i="2"/>
  <c r="G42" i="2" s="1"/>
  <c r="H43" i="2"/>
  <c r="F43" i="2"/>
  <c r="I43" i="2" s="1"/>
  <c r="H44" i="2"/>
  <c r="F44" i="2"/>
  <c r="G44" i="2"/>
  <c r="D37" i="2"/>
  <c r="H28" i="2"/>
  <c r="F28" i="2"/>
  <c r="I28" i="2"/>
  <c r="H29" i="2"/>
  <c r="F29" i="2"/>
  <c r="H30" i="2"/>
  <c r="F30" i="2"/>
  <c r="G30" i="2" s="1"/>
  <c r="H31" i="2"/>
  <c r="F31" i="2"/>
  <c r="H32" i="2"/>
  <c r="F32" i="2"/>
  <c r="G32" i="2" s="1"/>
  <c r="G28" i="2"/>
  <c r="C15" i="2"/>
  <c r="C16" i="2"/>
  <c r="C17" i="2"/>
  <c r="C24" i="2" s="1"/>
  <c r="C18" i="2"/>
  <c r="C19" i="2"/>
  <c r="C20" i="2"/>
  <c r="C21" i="2"/>
  <c r="C22" i="2"/>
  <c r="C23" i="2"/>
  <c r="D4" i="2"/>
  <c r="D7" i="2" s="1"/>
  <c r="I3" i="2" s="1"/>
  <c r="D5" i="2"/>
  <c r="D6" i="2"/>
  <c r="E4" i="2"/>
  <c r="F4" i="2" s="1"/>
  <c r="E5" i="2"/>
  <c r="F5" i="2"/>
  <c r="E6" i="2"/>
  <c r="F6" i="2" s="1"/>
  <c r="C7" i="2"/>
  <c r="G31" i="2"/>
  <c r="I23" i="5"/>
  <c r="I24" i="5" s="1"/>
  <c r="I25" i="5" s="1"/>
  <c r="I29" i="5" s="1"/>
  <c r="I33" i="5" s="1"/>
  <c r="J35" i="5" s="1"/>
  <c r="G39" i="4" l="1"/>
  <c r="D39" i="4"/>
  <c r="G43" i="2"/>
  <c r="I32" i="2"/>
  <c r="I30" i="2"/>
  <c r="F33" i="2"/>
  <c r="G45" i="2"/>
  <c r="L41" i="2" s="1"/>
  <c r="G19" i="2"/>
  <c r="S25" i="5"/>
  <c r="I31" i="2"/>
  <c r="I29" i="2"/>
  <c r="I33" i="2" s="1"/>
  <c r="I44" i="2"/>
  <c r="I42" i="2"/>
  <c r="G17" i="2"/>
  <c r="F7" i="2"/>
  <c r="I4" i="2" s="1"/>
  <c r="I5" i="2" s="1"/>
  <c r="G41" i="4"/>
  <c r="G43" i="4" s="1"/>
  <c r="D41" i="4"/>
  <c r="N23" i="5"/>
  <c r="N21" i="5" s="1"/>
  <c r="K4" i="2"/>
  <c r="L4" i="2" s="1"/>
  <c r="M4" i="2" s="1"/>
  <c r="K6" i="2"/>
  <c r="L6" i="2" s="1"/>
  <c r="M6" i="2" s="1"/>
  <c r="K5" i="2"/>
  <c r="L5" i="2" s="1"/>
  <c r="M5" i="2" s="1"/>
  <c r="I45" i="2"/>
  <c r="L42" i="2" s="1"/>
  <c r="G22" i="2"/>
  <c r="G18" i="2"/>
  <c r="D43" i="4"/>
  <c r="F45" i="2"/>
  <c r="D24" i="2"/>
  <c r="G24" i="2"/>
  <c r="N20" i="5"/>
  <c r="N18" i="5" s="1"/>
  <c r="O16" i="5" s="1"/>
  <c r="G29" i="2"/>
  <c r="G33" i="2" s="1"/>
  <c r="L27" i="2" s="1"/>
  <c r="G23" i="2"/>
  <c r="AB22" i="5"/>
  <c r="AA28" i="5"/>
  <c r="L28" i="2" l="1"/>
  <c r="D42" i="4"/>
  <c r="D44" i="4" s="1"/>
  <c r="M7" i="2"/>
  <c r="I6" i="2" s="1"/>
  <c r="G42" i="4"/>
  <c r="D52" i="4" s="1"/>
  <c r="AA26" i="5"/>
  <c r="AA30" i="5"/>
  <c r="D45" i="4" l="1"/>
  <c r="D46" i="4"/>
  <c r="I11" i="2"/>
  <c r="I9" i="2"/>
  <c r="I10" i="2"/>
  <c r="G44" i="4"/>
  <c r="D47" i="4" l="1"/>
  <c r="G45" i="4"/>
  <c r="G46" i="4"/>
  <c r="I12" i="2"/>
  <c r="D55" i="4" l="1"/>
  <c r="G47" i="4"/>
  <c r="D49" i="4"/>
  <c r="D50" i="4" s="1"/>
  <c r="D53" i="4" s="1"/>
</calcChain>
</file>

<file path=xl/sharedStrings.xml><?xml version="1.0" encoding="utf-8"?>
<sst xmlns="http://schemas.openxmlformats.org/spreadsheetml/2006/main" count="285" uniqueCount="177">
  <si>
    <t>Xi</t>
  </si>
  <si>
    <t>a</t>
  </si>
  <si>
    <t>μ</t>
  </si>
  <si>
    <r>
      <t>σ</t>
    </r>
    <r>
      <rPr>
        <vertAlign val="superscript"/>
        <sz val="10"/>
        <rFont val="Arial"/>
        <family val="2"/>
      </rPr>
      <t>2</t>
    </r>
  </si>
  <si>
    <r>
      <t>μ</t>
    </r>
    <r>
      <rPr>
        <vertAlign val="subscript"/>
        <sz val="10"/>
        <rFont val="Arial"/>
        <family val="2"/>
      </rPr>
      <t>2</t>
    </r>
  </si>
  <si>
    <t>(x1;x2)</t>
  </si>
  <si>
    <t>(1;1)</t>
  </si>
  <si>
    <t>(1;2)</t>
  </si>
  <si>
    <t>(1;3)</t>
  </si>
  <si>
    <t>(2;1)</t>
  </si>
  <si>
    <t>(3;1)</t>
  </si>
  <si>
    <t>(2;2)</t>
  </si>
  <si>
    <t>(2;3)</t>
  </si>
  <si>
    <t>(3;2)</t>
  </si>
  <si>
    <t>(3;3)</t>
  </si>
  <si>
    <t>P(x1;x2)</t>
  </si>
  <si>
    <t>P(a)</t>
  </si>
  <si>
    <t>a*P(a)</t>
  </si>
  <si>
    <r>
      <t>a</t>
    </r>
    <r>
      <rPr>
        <vertAlign val="superscript"/>
        <sz val="10"/>
        <rFont val="Arial"/>
        <family val="2"/>
      </rPr>
      <t>2</t>
    </r>
  </si>
  <si>
    <r>
      <t>a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*P(a)</t>
    </r>
  </si>
  <si>
    <t>E(a)</t>
  </si>
  <si>
    <t>V(a)</t>
  </si>
  <si>
    <r>
      <t>S</t>
    </r>
    <r>
      <rPr>
        <vertAlign val="superscript"/>
        <sz val="10"/>
        <rFont val="Arial"/>
        <family val="2"/>
      </rPr>
      <t>2</t>
    </r>
  </si>
  <si>
    <r>
      <t>P(S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)</t>
    </r>
  </si>
  <si>
    <r>
      <t>S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*P(S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)</t>
    </r>
  </si>
  <si>
    <r>
      <t>S</t>
    </r>
    <r>
      <rPr>
        <vertAlign val="superscript"/>
        <sz val="10"/>
        <rFont val="Arial"/>
        <family val="2"/>
      </rPr>
      <t>4</t>
    </r>
  </si>
  <si>
    <r>
      <t>S</t>
    </r>
    <r>
      <rPr>
        <vertAlign val="superscript"/>
        <sz val="10"/>
        <rFont val="Arial"/>
        <family val="2"/>
      </rPr>
      <t>4</t>
    </r>
    <r>
      <rPr>
        <sz val="10"/>
        <rFont val="Arial"/>
        <family val="2"/>
      </rPr>
      <t>*P(S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)</t>
    </r>
  </si>
  <si>
    <r>
      <t>E(S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)</t>
    </r>
  </si>
  <si>
    <r>
      <t>V(S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)</t>
    </r>
  </si>
  <si>
    <t>Xi-μ</t>
  </si>
  <si>
    <r>
      <t>Xi</t>
    </r>
    <r>
      <rPr>
        <vertAlign val="superscript"/>
        <sz val="10"/>
        <rFont val="Arial"/>
        <family val="2"/>
      </rPr>
      <t>2</t>
    </r>
  </si>
  <si>
    <r>
      <t>(Xi-μ)</t>
    </r>
    <r>
      <rPr>
        <vertAlign val="superscript"/>
        <sz val="10"/>
        <rFont val="Arial"/>
        <family val="2"/>
      </rPr>
      <t>4</t>
    </r>
  </si>
  <si>
    <r>
      <t>(Xi-μ)</t>
    </r>
    <r>
      <rPr>
        <vertAlign val="superscript"/>
        <sz val="10"/>
        <rFont val="Arial"/>
        <family val="2"/>
      </rPr>
      <t>4</t>
    </r>
    <r>
      <rPr>
        <sz val="10"/>
        <rFont val="Arial"/>
        <family val="2"/>
      </rPr>
      <t>*P(Xi)</t>
    </r>
  </si>
  <si>
    <t>P(Xi)</t>
  </si>
  <si>
    <t>Xi*P(Xi)</t>
  </si>
  <si>
    <r>
      <t>Xi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*P(Xi)</t>
    </r>
  </si>
  <si>
    <t>n</t>
  </si>
  <si>
    <t>b</t>
  </si>
  <si>
    <t>c</t>
  </si>
  <si>
    <t>a-b+c</t>
  </si>
  <si>
    <t>x1</t>
  </si>
  <si>
    <t>x2</t>
  </si>
  <si>
    <t>P(x1)</t>
  </si>
  <si>
    <t>P(x2)</t>
  </si>
  <si>
    <t>ALBASA</t>
  </si>
  <si>
    <t>xi</t>
  </si>
  <si>
    <t>xi2</t>
  </si>
  <si>
    <t>yi</t>
  </si>
  <si>
    <t>yi2</t>
  </si>
  <si>
    <t>BUENSA</t>
  </si>
  <si>
    <t>ax</t>
  </si>
  <si>
    <t>ax20</t>
  </si>
  <si>
    <t>Sx2</t>
  </si>
  <si>
    <t>Sx</t>
  </si>
  <si>
    <t>S1x2</t>
  </si>
  <si>
    <t>S1x</t>
  </si>
  <si>
    <t>ay</t>
  </si>
  <si>
    <t>ay20</t>
  </si>
  <si>
    <t>Sy2</t>
  </si>
  <si>
    <t>Sy</t>
  </si>
  <si>
    <t>S1y2</t>
  </si>
  <si>
    <t>S1y</t>
  </si>
  <si>
    <r>
      <t>S</t>
    </r>
    <r>
      <rPr>
        <vertAlign val="subscript"/>
        <sz val="10"/>
        <rFont val="Arial"/>
        <family val="2"/>
      </rPr>
      <t>x-y</t>
    </r>
    <r>
      <rPr>
        <vertAlign val="superscript"/>
        <sz val="10"/>
        <rFont val="Arial"/>
        <family val="2"/>
      </rPr>
      <t>2</t>
    </r>
  </si>
  <si>
    <r>
      <t>S</t>
    </r>
    <r>
      <rPr>
        <vertAlign val="subscript"/>
        <sz val="10"/>
        <rFont val="Arial"/>
        <family val="2"/>
      </rPr>
      <t>x-y</t>
    </r>
    <r>
      <rPr>
        <sz val="10"/>
        <rFont val="Arial"/>
        <family val="2"/>
      </rPr>
      <t/>
    </r>
  </si>
  <si>
    <t>a)</t>
  </si>
  <si>
    <t>b)</t>
  </si>
  <si>
    <t>F33,33</t>
  </si>
  <si>
    <r>
      <t>m</t>
    </r>
    <r>
      <rPr>
        <vertAlign val="subscript"/>
        <sz val="10"/>
        <rFont val="Arial"/>
        <family val="2"/>
      </rPr>
      <t>4</t>
    </r>
  </si>
  <si>
    <r>
      <t>(m</t>
    </r>
    <r>
      <rPr>
        <vertAlign val="subscript"/>
        <sz val="10"/>
        <rFont val="Arial"/>
        <family val="2"/>
      </rPr>
      <t>4</t>
    </r>
    <r>
      <rPr>
        <sz val="10"/>
        <rFont val="Arial"/>
        <family val="2"/>
      </rPr>
      <t>-σ</t>
    </r>
    <r>
      <rPr>
        <vertAlign val="superscript"/>
        <sz val="10"/>
        <rFont val="Arial"/>
        <family val="2"/>
      </rPr>
      <t>4</t>
    </r>
    <r>
      <rPr>
        <sz val="10"/>
        <rFont val="Arial"/>
        <family val="2"/>
      </rPr>
      <t>)/n</t>
    </r>
  </si>
  <si>
    <r>
      <t>2(m</t>
    </r>
    <r>
      <rPr>
        <vertAlign val="subscript"/>
        <sz val="10"/>
        <rFont val="Arial"/>
        <family val="2"/>
      </rPr>
      <t>4</t>
    </r>
    <r>
      <rPr>
        <sz val="10"/>
        <rFont val="Arial"/>
        <family val="2"/>
      </rPr>
      <t>-2σ</t>
    </r>
    <r>
      <rPr>
        <vertAlign val="superscript"/>
        <sz val="10"/>
        <rFont val="Arial"/>
        <family val="2"/>
      </rPr>
      <t>4</t>
    </r>
    <r>
      <rPr>
        <sz val="10"/>
        <rFont val="Arial"/>
        <family val="2"/>
      </rPr>
      <t>)/n</t>
    </r>
    <r>
      <rPr>
        <vertAlign val="superscript"/>
        <sz val="10"/>
        <rFont val="Arial"/>
        <family val="2"/>
      </rPr>
      <t>2</t>
    </r>
  </si>
  <si>
    <r>
      <t>(m</t>
    </r>
    <r>
      <rPr>
        <vertAlign val="subscript"/>
        <sz val="10"/>
        <rFont val="Arial"/>
        <family val="2"/>
      </rPr>
      <t>4</t>
    </r>
    <r>
      <rPr>
        <sz val="10"/>
        <rFont val="Arial"/>
        <family val="2"/>
      </rPr>
      <t>-3σ</t>
    </r>
    <r>
      <rPr>
        <vertAlign val="superscript"/>
        <sz val="10"/>
        <rFont val="Arial"/>
        <family val="2"/>
      </rPr>
      <t>4</t>
    </r>
    <r>
      <rPr>
        <sz val="10"/>
        <rFont val="Arial"/>
        <family val="2"/>
      </rPr>
      <t>)/n</t>
    </r>
    <r>
      <rPr>
        <vertAlign val="superscript"/>
        <sz val="10"/>
        <rFont val="Arial"/>
        <family val="2"/>
      </rPr>
      <t>3</t>
    </r>
  </si>
  <si>
    <t>ξ</t>
  </si>
  <si>
    <t>Normal</t>
  </si>
  <si>
    <t>σ</t>
  </si>
  <si>
    <t>σ/√n</t>
  </si>
  <si>
    <t>P(a&gt;3)</t>
  </si>
  <si>
    <t>x</t>
  </si>
  <si>
    <t>F(3)</t>
  </si>
  <si>
    <t>a1</t>
  </si>
  <si>
    <t>a2</t>
  </si>
  <si>
    <t>Total</t>
  </si>
  <si>
    <r>
      <t>s</t>
    </r>
    <r>
      <rPr>
        <vertAlign val="superscript"/>
        <sz val="10"/>
        <rFont val="Arial"/>
        <family val="2"/>
      </rPr>
      <t>2</t>
    </r>
  </si>
  <si>
    <r>
      <t>s</t>
    </r>
    <r>
      <rPr>
        <vertAlign val="subscript"/>
        <sz val="10"/>
        <rFont val="Arial"/>
        <family val="2"/>
      </rPr>
      <t>1</t>
    </r>
    <r>
      <rPr>
        <vertAlign val="superscript"/>
        <sz val="10"/>
        <rFont val="Arial"/>
        <family val="2"/>
      </rPr>
      <t>2</t>
    </r>
  </si>
  <si>
    <r>
      <t>s</t>
    </r>
    <r>
      <rPr>
        <vertAlign val="subscript"/>
        <sz val="10"/>
        <rFont val="Arial"/>
        <family val="2"/>
      </rPr>
      <t>1</t>
    </r>
    <r>
      <rPr>
        <sz val="10"/>
        <rFont val="Arial"/>
        <family val="2"/>
      </rPr>
      <t>/√n</t>
    </r>
  </si>
  <si>
    <r>
      <t>s</t>
    </r>
    <r>
      <rPr>
        <vertAlign val="subscript"/>
        <sz val="10"/>
        <rFont val="Arial"/>
        <family val="2"/>
      </rPr>
      <t>1</t>
    </r>
    <r>
      <rPr>
        <vertAlign val="superscript"/>
        <sz val="10"/>
        <rFont val="Arial"/>
        <family val="2"/>
      </rPr>
      <t/>
    </r>
  </si>
  <si>
    <r>
      <t xml:space="preserve">P(a </t>
    </r>
    <r>
      <rPr>
        <sz val="10"/>
        <rFont val="Calibri"/>
        <family val="2"/>
      </rPr>
      <t>≥ 0,7</t>
    </r>
    <r>
      <rPr>
        <sz val="10"/>
        <rFont val="Arial"/>
        <family val="2"/>
      </rPr>
      <t>)</t>
    </r>
  </si>
  <si>
    <t>(x-μ)/(s1/√n)</t>
  </si>
  <si>
    <r>
      <t xml:space="preserve">P(tn-1 </t>
    </r>
    <r>
      <rPr>
        <sz val="10"/>
        <rFont val="Calibri"/>
        <family val="2"/>
      </rPr>
      <t>≥ 0,2446</t>
    </r>
    <r>
      <rPr>
        <sz val="10"/>
        <rFont val="Arial"/>
        <family val="2"/>
      </rPr>
      <t>)</t>
    </r>
  </si>
  <si>
    <t>ξi</t>
  </si>
  <si>
    <t>B(1;p)</t>
  </si>
  <si>
    <t>p</t>
  </si>
  <si>
    <r>
      <t xml:space="preserve">P(0,55 </t>
    </r>
    <r>
      <rPr>
        <sz val="10"/>
        <rFont val="Calibri"/>
        <family val="2"/>
      </rPr>
      <t>≤ p ≤ 0,65)</t>
    </r>
  </si>
  <si>
    <r>
      <t>P(</t>
    </r>
    <r>
      <rPr>
        <sz val="10"/>
        <rFont val="Calibri"/>
        <family val="2"/>
      </rPr>
      <t>p ≤ 0,65)</t>
    </r>
  </si>
  <si>
    <r>
      <t>P(</t>
    </r>
    <r>
      <rPr>
        <sz val="10"/>
        <rFont val="Calibri"/>
        <family val="2"/>
      </rPr>
      <t>p ≤ 0,55)</t>
    </r>
  </si>
  <si>
    <t>x*</t>
  </si>
  <si>
    <r>
      <t>μ - z * σ</t>
    </r>
    <r>
      <rPr>
        <sz val="12.5"/>
        <rFont val="Arial"/>
        <family val="2"/>
      </rPr>
      <t>/√</t>
    </r>
    <r>
      <rPr>
        <sz val="10"/>
        <rFont val="Arial"/>
        <family val="2"/>
      </rPr>
      <t>n</t>
    </r>
  </si>
  <si>
    <r>
      <t>μ + z * σ</t>
    </r>
    <r>
      <rPr>
        <sz val="12.5"/>
        <rFont val="Arial"/>
        <family val="2"/>
      </rPr>
      <t>/√</t>
    </r>
    <r>
      <rPr>
        <sz val="10"/>
        <rFont val="Arial"/>
        <family val="2"/>
      </rPr>
      <t>n</t>
    </r>
  </si>
  <si>
    <t>H0:</t>
  </si>
  <si>
    <t>H1:</t>
  </si>
  <si>
    <r>
      <rPr>
        <sz val="10"/>
        <rFont val="Calibri"/>
        <family val="2"/>
      </rPr>
      <t>μ</t>
    </r>
    <r>
      <rPr>
        <sz val="12.5"/>
        <rFont val="Arial"/>
        <family val="2"/>
      </rPr>
      <t xml:space="preserve"> = </t>
    </r>
    <r>
      <rPr>
        <sz val="10"/>
        <rFont val="Arial"/>
        <family val="2"/>
      </rPr>
      <t>2000</t>
    </r>
  </si>
  <si>
    <r>
      <rPr>
        <sz val="10"/>
        <rFont val="Calibri"/>
        <family val="2"/>
      </rPr>
      <t>μ</t>
    </r>
    <r>
      <rPr>
        <sz val="12.5"/>
        <rFont val="Arial"/>
        <family val="2"/>
      </rPr>
      <t xml:space="preserve"> </t>
    </r>
    <r>
      <rPr>
        <sz val="12.5"/>
        <rFont val="Calibri"/>
        <family val="2"/>
      </rPr>
      <t>≠</t>
    </r>
    <r>
      <rPr>
        <sz val="12.5"/>
        <rFont val="Arial"/>
        <family val="2"/>
      </rPr>
      <t xml:space="preserve"> </t>
    </r>
    <r>
      <rPr>
        <sz val="10"/>
        <rFont val="Arial"/>
        <family val="2"/>
      </rPr>
      <t>2000</t>
    </r>
  </si>
  <si>
    <t>P(a &lt; 1850)</t>
  </si>
  <si>
    <t>P(a* &lt; -3)</t>
  </si>
  <si>
    <t>p*</t>
  </si>
  <si>
    <t>p = 0,2</t>
  </si>
  <si>
    <r>
      <t xml:space="preserve">p </t>
    </r>
    <r>
      <rPr>
        <sz val="10"/>
        <rFont val="Calibri"/>
        <family val="2"/>
      </rPr>
      <t>≠</t>
    </r>
    <r>
      <rPr>
        <sz val="10"/>
        <rFont val="Arial"/>
        <family val="2"/>
      </rPr>
      <t xml:space="preserve"> 0,2</t>
    </r>
  </si>
  <si>
    <t>P(p* &lt; 0,06)</t>
  </si>
  <si>
    <r>
      <t>ns</t>
    </r>
    <r>
      <rPr>
        <vertAlign val="superscript"/>
        <sz val="10"/>
        <rFont val="Arial"/>
        <family val="2"/>
      </rPr>
      <t xml:space="preserve">2 </t>
    </r>
    <r>
      <rPr>
        <sz val="10"/>
        <rFont val="Cambria"/>
        <family val="1"/>
      </rPr>
      <t>/ σ</t>
    </r>
    <r>
      <rPr>
        <vertAlign val="superscript"/>
        <sz val="10"/>
        <rFont val="Arial"/>
        <family val="2"/>
      </rPr>
      <t>2</t>
    </r>
  </si>
  <si>
    <r>
      <rPr>
        <sz val="10"/>
        <rFont val="Calibri"/>
        <family val="2"/>
      </rPr>
      <t>χ</t>
    </r>
    <r>
      <rPr>
        <vertAlign val="superscript"/>
        <sz val="10"/>
        <rFont val="Arial"/>
        <family val="2"/>
      </rPr>
      <t>2</t>
    </r>
    <r>
      <rPr>
        <vertAlign val="subscript"/>
        <sz val="10"/>
        <rFont val="Arial"/>
        <family val="2"/>
      </rPr>
      <t>n-1</t>
    </r>
  </si>
  <si>
    <t>h/ P(s &gt; h) =</t>
  </si>
  <si>
    <r>
      <t>h/ P(s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 xml:space="preserve"> &gt; h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) =</t>
    </r>
  </si>
  <si>
    <t>k</t>
  </si>
  <si>
    <r>
      <t>h</t>
    </r>
    <r>
      <rPr>
        <vertAlign val="superscript"/>
        <sz val="10"/>
        <rFont val="Arial"/>
        <family val="2"/>
      </rPr>
      <t>2</t>
    </r>
  </si>
  <si>
    <r>
      <t>P(</t>
    </r>
    <r>
      <rPr>
        <sz val="10"/>
        <rFont val="Calibri"/>
        <family val="2"/>
      </rPr>
      <t>χ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 xml:space="preserve"> &gt; (nh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)/</t>
    </r>
    <r>
      <rPr>
        <sz val="10"/>
        <rFont val="Calibri"/>
        <family val="2"/>
      </rPr>
      <t>σ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) =</t>
    </r>
  </si>
  <si>
    <r>
      <t>(nh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)/</t>
    </r>
    <r>
      <rPr>
        <sz val="10"/>
        <rFont val="Calibri"/>
        <family val="2"/>
      </rPr>
      <t>σ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) =</t>
    </r>
  </si>
  <si>
    <t>h</t>
  </si>
  <si>
    <t>s &gt;</t>
  </si>
  <si>
    <r>
      <rPr>
        <sz val="10"/>
        <rFont val="Arial"/>
        <family val="2"/>
      </rPr>
      <t xml:space="preserve">(F30,30 para </t>
    </r>
    <r>
      <rPr>
        <sz val="10"/>
        <rFont val="Calibri"/>
        <family val="2"/>
      </rPr>
      <t>α</t>
    </r>
    <r>
      <rPr>
        <sz val="10"/>
        <rFont val="Arial"/>
        <family val="2"/>
      </rPr>
      <t>=0,05)</t>
    </r>
  </si>
  <si>
    <t>P(0,5 &lt; a &gt; 1,7)</t>
  </si>
  <si>
    <t>F(1,7)</t>
  </si>
  <si>
    <t>F(0,5)</t>
  </si>
  <si>
    <t>c)</t>
  </si>
  <si>
    <t xml:space="preserve">a* </t>
  </si>
  <si>
    <t>(-1,96 ≤ N(0,1) ≤ +1,96)</t>
  </si>
  <si>
    <t>(-2,576 ≤ N(0,1) ≤ +2,576)</t>
  </si>
  <si>
    <t>x3</t>
  </si>
  <si>
    <t>P(x1;x2;x3)</t>
  </si>
  <si>
    <r>
      <t>p</t>
    </r>
    <r>
      <rPr>
        <vertAlign val="superscript"/>
        <sz val="10"/>
        <rFont val="Arial"/>
        <family val="2"/>
      </rPr>
      <t>3</t>
    </r>
  </si>
  <si>
    <r>
      <t>q</t>
    </r>
    <r>
      <rPr>
        <vertAlign val="superscript"/>
        <sz val="10"/>
        <rFont val="Arial"/>
        <family val="2"/>
      </rPr>
      <t>3</t>
    </r>
  </si>
  <si>
    <r>
      <t>p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q</t>
    </r>
  </si>
  <si>
    <r>
      <t>3pq</t>
    </r>
    <r>
      <rPr>
        <vertAlign val="superscript"/>
        <sz val="10"/>
        <rFont val="Arial"/>
        <family val="2"/>
      </rPr>
      <t>2</t>
    </r>
  </si>
  <si>
    <r>
      <t>pq</t>
    </r>
    <r>
      <rPr>
        <vertAlign val="superscript"/>
        <sz val="10"/>
        <rFont val="Arial"/>
        <family val="2"/>
      </rPr>
      <t>2</t>
    </r>
  </si>
  <si>
    <r>
      <t>3p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q</t>
    </r>
  </si>
  <si>
    <r>
      <t>2p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q</t>
    </r>
  </si>
  <si>
    <r>
      <t>p(q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+2pq+p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)</t>
    </r>
  </si>
  <si>
    <r>
      <t>=p(p+q)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=p</t>
    </r>
  </si>
  <si>
    <r>
      <t>(p+q)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>=1</t>
    </r>
  </si>
  <si>
    <t>EXERCISE 1</t>
  </si>
  <si>
    <t>Population:</t>
  </si>
  <si>
    <t>100 elements (20 with number 1, 30 with number 2; 50 with number 3)</t>
  </si>
  <si>
    <t>Parameters</t>
  </si>
  <si>
    <t>s.r.s</t>
  </si>
  <si>
    <t>Sampling joint probability distribution</t>
  </si>
  <si>
    <t>s.r.s. without replacement</t>
  </si>
  <si>
    <t>Sampling distribution of sample mean</t>
  </si>
  <si>
    <t>Exercise 2</t>
  </si>
  <si>
    <t>Population B(1;p)</t>
  </si>
  <si>
    <t>s.r.s. (x1;x2;x3)</t>
  </si>
  <si>
    <t>The joint probability of the sample</t>
  </si>
  <si>
    <t>Exercise 6</t>
  </si>
  <si>
    <t>s.r.s.</t>
  </si>
  <si>
    <t>Exercise 8</t>
  </si>
  <si>
    <t>unknown</t>
  </si>
  <si>
    <t>Exercise 9</t>
  </si>
  <si>
    <t>root(pq/n)</t>
  </si>
  <si>
    <t>Exercise 10</t>
  </si>
  <si>
    <t>Different posibilities</t>
  </si>
  <si>
    <r>
      <t>a) If the information is true the sample mean falls (</t>
    </r>
    <r>
      <rPr>
        <sz val="10"/>
        <rFont val="Calibri"/>
        <family val="2"/>
      </rPr>
      <t>γ</t>
    </r>
    <r>
      <rPr>
        <sz val="10"/>
        <rFont val="Arial"/>
        <family val="2"/>
      </rPr>
      <t>=0,95) between:</t>
    </r>
  </si>
  <si>
    <t>Exercise 11</t>
  </si>
  <si>
    <t>p - z * (root(pq/n))</t>
  </si>
  <si>
    <t>p + z * (root(pq/n))</t>
  </si>
  <si>
    <r>
      <t xml:space="preserve"> If the information is true the sample mean falls (</t>
    </r>
    <r>
      <rPr>
        <sz val="10"/>
        <rFont val="Calibri"/>
        <family val="2"/>
      </rPr>
      <t>γ</t>
    </r>
    <r>
      <rPr>
        <sz val="10"/>
        <rFont val="Arial"/>
        <family val="2"/>
      </rPr>
      <t>=0,99) between:</t>
    </r>
  </si>
  <si>
    <t>Exercise 14</t>
  </si>
  <si>
    <t>Decision rule:</t>
  </si>
  <si>
    <t>If s ≤ 47,6414 acept H0</t>
  </si>
  <si>
    <t>Otherwise I reject H0</t>
  </si>
  <si>
    <t>Standardized</t>
  </si>
  <si>
    <t>Quotient</t>
  </si>
  <si>
    <t>inverse</t>
  </si>
  <si>
    <t>Sampling distribution of sample variance</t>
  </si>
  <si>
    <t>Samples</t>
  </si>
  <si>
    <t>s.r.s with repl</t>
  </si>
  <si>
    <t>ax-ay</t>
  </si>
  <si>
    <t>g =</t>
  </si>
  <si>
    <t>n+m-2-g =</t>
  </si>
  <si>
    <r>
      <rPr>
        <sz val="10"/>
        <rFont val="Calibri"/>
        <family val="2"/>
      </rPr>
      <t>σ</t>
    </r>
    <r>
      <rPr>
        <vertAlign val="superscript"/>
        <sz val="10"/>
        <rFont val="Calibri"/>
        <family val="2"/>
      </rPr>
      <t>2</t>
    </r>
    <r>
      <rPr>
        <sz val="10"/>
        <rFont val="Arial"/>
        <family val="2"/>
      </rPr>
      <t xml:space="preserve"> = 1600</t>
    </r>
  </si>
  <si>
    <r>
      <rPr>
        <sz val="10"/>
        <rFont val="Calibri"/>
        <family val="2"/>
      </rPr>
      <t>σ</t>
    </r>
    <r>
      <rPr>
        <vertAlign val="superscript"/>
        <sz val="10"/>
        <rFont val="Calibri"/>
        <family val="2"/>
      </rPr>
      <t>2</t>
    </r>
    <r>
      <rPr>
        <sz val="10"/>
        <rFont val="Arial"/>
        <family val="2"/>
      </rPr>
      <t xml:space="preserve"> &gt; 1600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</si>
</sst>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11" x14ac:knownFonts="1">
    <font>
      <sz val="10"/>
      <name val="Arial"/>
    </font>
    <font>
      <sz val="8"/>
      <name val="Arial"/>
      <family val="2"/>
    </font>
    <font>
      <vertAlign val="superscript"/>
      <sz val="10"/>
      <name val="Arial"/>
      <family val="2"/>
    </font>
    <font>
      <vertAlign val="subscript"/>
      <sz val="10"/>
      <name val="Arial"/>
      <family val="2"/>
    </font>
    <font>
      <sz val="10"/>
      <name val="Arial"/>
      <family val="2"/>
    </font>
    <font>
      <sz val="10"/>
      <name val="Calibri"/>
      <family val="2"/>
    </font>
    <font>
      <sz val="12.5"/>
      <name val="Arial"/>
      <family val="2"/>
    </font>
    <font>
      <b/>
      <sz val="10"/>
      <name val="Arial"/>
      <family val="2"/>
    </font>
    <font>
      <sz val="12.5"/>
      <name val="Calibri"/>
      <family val="2"/>
    </font>
    <font>
      <sz val="10"/>
      <name val="Cambria"/>
      <family val="1"/>
    </font>
    <font>
      <vertAlign val="superscript"/>
      <sz val="10"/>
      <name val="Calibri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Alignment="1">
      <alignment horizontal="center"/>
    </xf>
    <xf numFmtId="0" fontId="0" fillId="0" borderId="0" xfId="0" quotePrefix="1"/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9" xfId="0" quotePrefix="1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0" fillId="0" borderId="1" xfId="0" quotePrefix="1" applyFill="1" applyBorder="1" applyAlignment="1">
      <alignment horizontal="center"/>
    </xf>
    <xf numFmtId="0" fontId="0" fillId="0" borderId="10" xfId="0" quotePrefix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1" xfId="0" quotePrefix="1" applyBorder="1" applyAlignment="1">
      <alignment horizontal="center"/>
    </xf>
    <xf numFmtId="0" fontId="0" fillId="0" borderId="9" xfId="0" quotePrefix="1" applyBorder="1" applyAlignment="1">
      <alignment horizontal="center"/>
    </xf>
    <xf numFmtId="0" fontId="0" fillId="0" borderId="1" xfId="0" applyBorder="1"/>
    <xf numFmtId="0" fontId="0" fillId="0" borderId="14" xfId="0" applyFill="1" applyBorder="1" applyAlignment="1">
      <alignment horizontal="center"/>
    </xf>
    <xf numFmtId="0" fontId="0" fillId="0" borderId="3" xfId="0" applyBorder="1"/>
    <xf numFmtId="0" fontId="0" fillId="0" borderId="5" xfId="0" quotePrefix="1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4" fillId="0" borderId="0" xfId="0" applyFont="1"/>
    <xf numFmtId="0" fontId="4" fillId="0" borderId="10" xfId="0" applyFont="1" applyBorder="1" applyAlignment="1">
      <alignment horizontal="center"/>
    </xf>
    <xf numFmtId="0" fontId="0" fillId="0" borderId="10" xfId="0" applyBorder="1"/>
    <xf numFmtId="0" fontId="0" fillId="0" borderId="11" xfId="0" applyBorder="1" applyAlignment="1">
      <alignment horizontal="center"/>
    </xf>
    <xf numFmtId="0" fontId="4" fillId="0" borderId="10" xfId="0" applyFont="1" applyBorder="1"/>
    <xf numFmtId="164" fontId="0" fillId="0" borderId="0" xfId="0" applyNumberFormat="1"/>
    <xf numFmtId="0" fontId="4" fillId="0" borderId="0" xfId="0" applyFont="1" applyFill="1" applyBorder="1"/>
    <xf numFmtId="0" fontId="4" fillId="0" borderId="0" xfId="0" quotePrefix="1" applyFont="1"/>
    <xf numFmtId="164" fontId="7" fillId="0" borderId="0" xfId="0" applyNumberFormat="1" applyFont="1"/>
    <xf numFmtId="2" fontId="0" fillId="0" borderId="0" xfId="0" applyNumberFormat="1"/>
    <xf numFmtId="0" fontId="7" fillId="0" borderId="0" xfId="0" applyFont="1"/>
    <xf numFmtId="0" fontId="0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2" fontId="0" fillId="0" borderId="10" xfId="0" applyNumberFormat="1" applyBorder="1" applyAlignment="1">
      <alignment horizontal="center"/>
    </xf>
    <xf numFmtId="0" fontId="4" fillId="0" borderId="11" xfId="0" applyFont="1" applyBorder="1" applyAlignment="1">
      <alignment horizontal="center"/>
    </xf>
    <xf numFmtId="2" fontId="4" fillId="0" borderId="11" xfId="0" applyNumberFormat="1" applyFont="1" applyBorder="1" applyAlignment="1">
      <alignment horizontal="center"/>
    </xf>
    <xf numFmtId="2" fontId="0" fillId="0" borderId="11" xfId="0" applyNumberFormat="1" applyBorder="1" applyAlignment="1">
      <alignment horizontal="center"/>
    </xf>
    <xf numFmtId="0" fontId="0" fillId="0" borderId="11" xfId="0" applyBorder="1"/>
    <xf numFmtId="0" fontId="4" fillId="0" borderId="10" xfId="0" quotePrefix="1" applyFont="1" applyBorder="1" applyAlignment="1">
      <alignment horizontal="center"/>
    </xf>
    <xf numFmtId="164" fontId="0" fillId="0" borderId="10" xfId="0" applyNumberFormat="1" applyBorder="1"/>
    <xf numFmtId="0" fontId="1" fillId="0" borderId="10" xfId="0" applyFont="1" applyBorder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"/>
  <sheetViews>
    <sheetView topLeftCell="A10" zoomScale="150" zoomScaleNormal="150" workbookViewId="0">
      <selection activeCell="A13" sqref="A13"/>
    </sheetView>
  </sheetViews>
  <sheetFormatPr baseColWidth="10" defaultRowHeight="12.5" x14ac:dyDescent="0.25"/>
  <cols>
    <col min="7" max="7" width="11.7265625" bestFit="1" customWidth="1"/>
  </cols>
  <sheetData>
    <row r="1" spans="1:13" x14ac:dyDescent="0.25">
      <c r="A1" s="32" t="s">
        <v>137</v>
      </c>
      <c r="B1" t="s">
        <v>138</v>
      </c>
      <c r="C1" s="2" t="s">
        <v>139</v>
      </c>
    </row>
    <row r="2" spans="1:13" x14ac:dyDescent="0.25">
      <c r="H2" t="s">
        <v>140</v>
      </c>
    </row>
    <row r="3" spans="1:13" ht="14.5" x14ac:dyDescent="0.25">
      <c r="B3" s="12" t="s">
        <v>0</v>
      </c>
      <c r="C3" s="13" t="s">
        <v>33</v>
      </c>
      <c r="D3" s="24" t="s">
        <v>34</v>
      </c>
      <c r="E3" s="13" t="s">
        <v>30</v>
      </c>
      <c r="F3" s="25" t="s">
        <v>35</v>
      </c>
      <c r="H3" s="4" t="s">
        <v>2</v>
      </c>
      <c r="I3" s="14">
        <f>+D7</f>
        <v>2.2999999999999998</v>
      </c>
      <c r="K3" s="26" t="s">
        <v>29</v>
      </c>
      <c r="L3" s="21" t="s">
        <v>31</v>
      </c>
      <c r="M3" s="25" t="s">
        <v>32</v>
      </c>
    </row>
    <row r="4" spans="1:13" ht="15.5" x14ac:dyDescent="0.4">
      <c r="B4" s="6">
        <v>1</v>
      </c>
      <c r="C4" s="10">
        <v>0.2</v>
      </c>
      <c r="D4" s="22">
        <f>+B4*C4</f>
        <v>0.2</v>
      </c>
      <c r="E4" s="10">
        <f>+B4^2</f>
        <v>1</v>
      </c>
      <c r="F4" s="7">
        <f>+E4*C4</f>
        <v>0.2</v>
      </c>
      <c r="H4" s="6" t="s">
        <v>4</v>
      </c>
      <c r="I4" s="15">
        <f>+F7</f>
        <v>5.9</v>
      </c>
      <c r="K4" s="6">
        <f>+B4-I3</f>
        <v>-1.2999999999999998</v>
      </c>
      <c r="L4" s="10">
        <f>+K4^4</f>
        <v>2.8560999999999983</v>
      </c>
      <c r="M4" s="7">
        <f>+L4*C4</f>
        <v>0.57121999999999973</v>
      </c>
    </row>
    <row r="5" spans="1:13" ht="14.5" x14ac:dyDescent="0.25">
      <c r="B5" s="6">
        <v>2</v>
      </c>
      <c r="C5" s="10">
        <v>0.3</v>
      </c>
      <c r="D5" s="22">
        <f>+B5*C5</f>
        <v>0.6</v>
      </c>
      <c r="E5" s="10">
        <f>+B5^2</f>
        <v>4</v>
      </c>
      <c r="F5" s="7">
        <f>+E5*C5</f>
        <v>1.2</v>
      </c>
      <c r="H5" s="6" t="s">
        <v>3</v>
      </c>
      <c r="I5" s="15">
        <f>+I4-I3^2</f>
        <v>0.61000000000000121</v>
      </c>
      <c r="K5" s="6">
        <f>+B5-I3</f>
        <v>-0.29999999999999982</v>
      </c>
      <c r="L5" s="10">
        <f>+K5^4</f>
        <v>8.0999999999999822E-3</v>
      </c>
      <c r="M5" s="7">
        <f>+L5*C5</f>
        <v>2.4299999999999947E-3</v>
      </c>
    </row>
    <row r="6" spans="1:13" ht="15.5" x14ac:dyDescent="0.4">
      <c r="B6" s="8">
        <v>3</v>
      </c>
      <c r="C6" s="11">
        <v>0.5</v>
      </c>
      <c r="D6" s="23">
        <f>+B6*C6</f>
        <v>1.5</v>
      </c>
      <c r="E6" s="11">
        <f>+B6^2</f>
        <v>9</v>
      </c>
      <c r="F6" s="9">
        <f>+E6*C6</f>
        <v>4.5</v>
      </c>
      <c r="H6" s="8" t="s">
        <v>67</v>
      </c>
      <c r="I6" s="16">
        <f>+M7</f>
        <v>0.69369999999999987</v>
      </c>
      <c r="K6" s="8">
        <f>+B6-I3</f>
        <v>0.70000000000000018</v>
      </c>
      <c r="L6" s="11">
        <f>+K6^4</f>
        <v>0.24010000000000026</v>
      </c>
      <c r="M6" s="9">
        <f>+L6*C6</f>
        <v>0.12005000000000013</v>
      </c>
    </row>
    <row r="7" spans="1:13" x14ac:dyDescent="0.25">
      <c r="B7" s="1"/>
      <c r="C7" s="1">
        <f>SUM(C4:C6)</f>
        <v>1</v>
      </c>
      <c r="D7" s="1">
        <f>SUM(D4:D6)</f>
        <v>2.2999999999999998</v>
      </c>
      <c r="E7" s="1"/>
      <c r="F7" s="1">
        <f>SUM(F4:F6)</f>
        <v>5.9</v>
      </c>
      <c r="M7" s="1">
        <f>SUM(M4:M6)</f>
        <v>0.69369999999999987</v>
      </c>
    </row>
    <row r="8" spans="1:13" x14ac:dyDescent="0.25">
      <c r="G8" s="27"/>
      <c r="H8" s="28" t="s">
        <v>36</v>
      </c>
      <c r="I8" s="14">
        <v>2</v>
      </c>
    </row>
    <row r="9" spans="1:13" ht="16" x14ac:dyDescent="0.4">
      <c r="G9" s="29" t="s">
        <v>1</v>
      </c>
      <c r="H9" s="22" t="s">
        <v>68</v>
      </c>
      <c r="I9" s="15">
        <f>+(I6-I5^2)/I8</f>
        <v>0.16079999999999919</v>
      </c>
    </row>
    <row r="10" spans="1:13" ht="16" x14ac:dyDescent="0.4">
      <c r="B10" t="s">
        <v>141</v>
      </c>
      <c r="C10" s="2" t="s">
        <v>5</v>
      </c>
      <c r="G10" s="29" t="s">
        <v>37</v>
      </c>
      <c r="H10" s="22" t="s">
        <v>69</v>
      </c>
      <c r="I10" s="15">
        <f>2*(I6-2*I5^2)/I8^2</f>
        <v>-2.5250000000001549E-2</v>
      </c>
    </row>
    <row r="11" spans="1:13" ht="16" x14ac:dyDescent="0.4">
      <c r="B11" t="s">
        <v>142</v>
      </c>
      <c r="G11" s="29" t="s">
        <v>38</v>
      </c>
      <c r="H11" s="22" t="s">
        <v>70</v>
      </c>
      <c r="I11" s="15">
        <f>+(I6-3*I5^2)/I8^3</f>
        <v>-5.282500000000058E-2</v>
      </c>
    </row>
    <row r="12" spans="1:13" ht="14.5" x14ac:dyDescent="0.25">
      <c r="G12" s="30" t="s">
        <v>39</v>
      </c>
      <c r="H12" s="31" t="s">
        <v>28</v>
      </c>
      <c r="I12" s="16">
        <f>+I9-I10+I11</f>
        <v>0.13322500000000015</v>
      </c>
    </row>
    <row r="13" spans="1:13" x14ac:dyDescent="0.25">
      <c r="B13" t="s">
        <v>170</v>
      </c>
      <c r="C13" s="21" t="s">
        <v>15</v>
      </c>
      <c r="D13" s="21" t="s">
        <v>15</v>
      </c>
    </row>
    <row r="14" spans="1:13" x14ac:dyDescent="0.25">
      <c r="B14" s="21" t="s">
        <v>5</v>
      </c>
      <c r="C14" s="53" t="s">
        <v>171</v>
      </c>
      <c r="D14" s="52" t="s">
        <v>143</v>
      </c>
    </row>
    <row r="15" spans="1:13" x14ac:dyDescent="0.25">
      <c r="B15" s="21" t="s">
        <v>6</v>
      </c>
      <c r="C15" s="13">
        <f>+C4^2</f>
        <v>4.0000000000000008E-2</v>
      </c>
      <c r="D15" s="51">
        <f>0.2*19/99</f>
        <v>3.8383838383838388E-2</v>
      </c>
    </row>
    <row r="16" spans="1:13" x14ac:dyDescent="0.25">
      <c r="B16" s="21" t="s">
        <v>7</v>
      </c>
      <c r="C16" s="13">
        <f>+C4*C5</f>
        <v>0.06</v>
      </c>
      <c r="D16" s="51">
        <f>0.2*30/99</f>
        <v>6.0606060606060608E-2</v>
      </c>
      <c r="F16" s="13" t="s">
        <v>40</v>
      </c>
      <c r="G16" s="13" t="s">
        <v>42</v>
      </c>
    </row>
    <row r="17" spans="2:12" x14ac:dyDescent="0.25">
      <c r="B17" s="21" t="s">
        <v>8</v>
      </c>
      <c r="C17" s="13">
        <f>+C4*C6</f>
        <v>0.1</v>
      </c>
      <c r="D17" s="51">
        <f>0.2*50/99</f>
        <v>0.10101010101010101</v>
      </c>
      <c r="F17" s="13">
        <v>1</v>
      </c>
      <c r="G17" s="13">
        <f>+D15+D16+D17</f>
        <v>0.2</v>
      </c>
    </row>
    <row r="18" spans="2:12" x14ac:dyDescent="0.25">
      <c r="B18" s="21" t="s">
        <v>9</v>
      </c>
      <c r="C18" s="13">
        <f>+C5*C4</f>
        <v>0.06</v>
      </c>
      <c r="D18" s="51">
        <f>+D16</f>
        <v>6.0606060606060608E-2</v>
      </c>
      <c r="F18" s="13">
        <v>2</v>
      </c>
      <c r="G18" s="13">
        <f>+D18+D19+D20</f>
        <v>0.30000000000000004</v>
      </c>
    </row>
    <row r="19" spans="2:12" x14ac:dyDescent="0.25">
      <c r="B19" s="21" t="s">
        <v>11</v>
      </c>
      <c r="C19" s="13">
        <f>+C5^2</f>
        <v>0.09</v>
      </c>
      <c r="D19" s="51">
        <f>0.3*29/99</f>
        <v>8.7878787878787876E-2</v>
      </c>
      <c r="F19" s="13">
        <v>3</v>
      </c>
      <c r="G19" s="13">
        <f>+D21+D22+D23</f>
        <v>0.5</v>
      </c>
    </row>
    <row r="20" spans="2:12" x14ac:dyDescent="0.25">
      <c r="B20" s="21" t="s">
        <v>12</v>
      </c>
      <c r="C20" s="13">
        <f>+C5*C6</f>
        <v>0.15</v>
      </c>
      <c r="D20" s="51">
        <f>0.3*50/99</f>
        <v>0.15151515151515152</v>
      </c>
      <c r="F20" s="1"/>
      <c r="G20" s="1"/>
    </row>
    <row r="21" spans="2:12" x14ac:dyDescent="0.25">
      <c r="B21" s="21" t="s">
        <v>10</v>
      </c>
      <c r="C21" s="13">
        <f>+C6*C4</f>
        <v>0.1</v>
      </c>
      <c r="D21" s="51">
        <f>+D17</f>
        <v>0.10101010101010101</v>
      </c>
      <c r="F21" s="13" t="s">
        <v>41</v>
      </c>
      <c r="G21" s="13" t="s">
        <v>43</v>
      </c>
    </row>
    <row r="22" spans="2:12" x14ac:dyDescent="0.25">
      <c r="B22" s="21" t="s">
        <v>13</v>
      </c>
      <c r="C22" s="13">
        <f>+C6*C5</f>
        <v>0.15</v>
      </c>
      <c r="D22" s="51">
        <f>+D20</f>
        <v>0.15151515151515152</v>
      </c>
      <c r="F22" s="13">
        <v>1</v>
      </c>
      <c r="G22" s="13">
        <f>+D15+D18+D21</f>
        <v>0.2</v>
      </c>
    </row>
    <row r="23" spans="2:12" x14ac:dyDescent="0.25">
      <c r="B23" s="21" t="s">
        <v>14</v>
      </c>
      <c r="C23" s="13">
        <f>+C6^2</f>
        <v>0.25</v>
      </c>
      <c r="D23" s="51">
        <f>0.5*49/99</f>
        <v>0.24747474747474749</v>
      </c>
      <c r="F23" s="13">
        <v>2</v>
      </c>
      <c r="G23" s="13">
        <f>+D16+D19+D22</f>
        <v>0.30000000000000004</v>
      </c>
    </row>
    <row r="24" spans="2:12" x14ac:dyDescent="0.25">
      <c r="B24" s="34"/>
      <c r="C24" s="13">
        <f>SUM(C15:C23)</f>
        <v>1</v>
      </c>
      <c r="D24" s="34">
        <f>SUM(D15:D23)</f>
        <v>1</v>
      </c>
      <c r="F24" s="13">
        <v>3</v>
      </c>
      <c r="G24" s="13">
        <f>+D17+D20+D23</f>
        <v>0.5</v>
      </c>
    </row>
    <row r="26" spans="2:12" x14ac:dyDescent="0.25">
      <c r="B26" s="3" t="s">
        <v>144</v>
      </c>
    </row>
    <row r="27" spans="2:12" ht="14.5" x14ac:dyDescent="0.25">
      <c r="B27" s="21" t="s">
        <v>5</v>
      </c>
      <c r="C27" s="13" t="s">
        <v>1</v>
      </c>
      <c r="D27" s="21" t="s">
        <v>15</v>
      </c>
      <c r="E27" s="24" t="s">
        <v>1</v>
      </c>
      <c r="F27" s="13" t="s">
        <v>16</v>
      </c>
      <c r="G27" s="17" t="s">
        <v>17</v>
      </c>
      <c r="H27" s="19" t="s">
        <v>18</v>
      </c>
      <c r="I27" s="18" t="s">
        <v>19</v>
      </c>
      <c r="K27" s="20" t="s">
        <v>20</v>
      </c>
      <c r="L27" s="5">
        <f>+G33</f>
        <v>2.2999999999999998</v>
      </c>
    </row>
    <row r="28" spans="2:12" x14ac:dyDescent="0.25">
      <c r="B28" s="21" t="s">
        <v>6</v>
      </c>
      <c r="C28" s="13">
        <v>1</v>
      </c>
      <c r="D28" s="13">
        <v>0.04</v>
      </c>
      <c r="E28" s="22">
        <v>1</v>
      </c>
      <c r="F28" s="10">
        <f>+D28</f>
        <v>0.04</v>
      </c>
      <c r="G28" s="6">
        <f>+E28*F28</f>
        <v>0.04</v>
      </c>
      <c r="H28" s="10">
        <f>+E28^2</f>
        <v>1</v>
      </c>
      <c r="I28" s="7">
        <f>+H28*F28</f>
        <v>0.04</v>
      </c>
      <c r="K28" s="8" t="s">
        <v>21</v>
      </c>
      <c r="L28" s="9">
        <f>+I33-L27^2</f>
        <v>0.30500000000000149</v>
      </c>
    </row>
    <row r="29" spans="2:12" x14ac:dyDescent="0.25">
      <c r="B29" s="21" t="s">
        <v>7</v>
      </c>
      <c r="C29" s="13">
        <v>1.5</v>
      </c>
      <c r="D29" s="13">
        <v>0.06</v>
      </c>
      <c r="E29" s="22">
        <v>1.5</v>
      </c>
      <c r="F29" s="10">
        <f>+D29+D31</f>
        <v>0.12</v>
      </c>
      <c r="G29" s="6">
        <f>+E29*F29</f>
        <v>0.18</v>
      </c>
      <c r="H29" s="10">
        <f>+E29^2</f>
        <v>2.25</v>
      </c>
      <c r="I29" s="7">
        <f>+H29*F29</f>
        <v>0.27</v>
      </c>
    </row>
    <row r="30" spans="2:12" x14ac:dyDescent="0.25">
      <c r="B30" s="21" t="s">
        <v>8</v>
      </c>
      <c r="C30" s="13">
        <v>2</v>
      </c>
      <c r="D30" s="13">
        <v>0.1</v>
      </c>
      <c r="E30" s="22">
        <v>2</v>
      </c>
      <c r="F30" s="10">
        <f>+D30+D32+D34</f>
        <v>0.29000000000000004</v>
      </c>
      <c r="G30" s="6">
        <f>+E30*F30</f>
        <v>0.58000000000000007</v>
      </c>
      <c r="H30" s="10">
        <f>+E30^2</f>
        <v>4</v>
      </c>
      <c r="I30" s="7">
        <f>+H30*F30</f>
        <v>1.1600000000000001</v>
      </c>
    </row>
    <row r="31" spans="2:12" x14ac:dyDescent="0.25">
      <c r="B31" s="21" t="s">
        <v>9</v>
      </c>
      <c r="C31" s="13">
        <v>1.5</v>
      </c>
      <c r="D31" s="13">
        <v>0.06</v>
      </c>
      <c r="E31" s="22">
        <v>2.5</v>
      </c>
      <c r="F31" s="10">
        <f>+D33+D35</f>
        <v>0.3</v>
      </c>
      <c r="G31" s="6">
        <f>+E31*F31</f>
        <v>0.75</v>
      </c>
      <c r="H31" s="10">
        <f>+E31^2</f>
        <v>6.25</v>
      </c>
      <c r="I31" s="7">
        <f>+H31*F31</f>
        <v>1.875</v>
      </c>
    </row>
    <row r="32" spans="2:12" x14ac:dyDescent="0.25">
      <c r="B32" s="21" t="s">
        <v>11</v>
      </c>
      <c r="C32" s="13">
        <v>2</v>
      </c>
      <c r="D32" s="13">
        <v>0.09</v>
      </c>
      <c r="E32" s="23">
        <v>3</v>
      </c>
      <c r="F32" s="11">
        <f>+D36</f>
        <v>0.25</v>
      </c>
      <c r="G32" s="8">
        <f>+E32*F32</f>
        <v>0.75</v>
      </c>
      <c r="H32" s="11">
        <f>+E32^2</f>
        <v>9</v>
      </c>
      <c r="I32" s="9">
        <f>+H32*F32</f>
        <v>2.25</v>
      </c>
    </row>
    <row r="33" spans="2:12" x14ac:dyDescent="0.25">
      <c r="B33" s="21" t="s">
        <v>12</v>
      </c>
      <c r="C33" s="13">
        <v>2.5</v>
      </c>
      <c r="D33" s="13">
        <v>0.15</v>
      </c>
      <c r="E33" s="1"/>
      <c r="F33" s="1">
        <f>SUM(F28:F32)</f>
        <v>1</v>
      </c>
      <c r="G33" s="1">
        <f>SUM(G28:G32)</f>
        <v>2.2999999999999998</v>
      </c>
      <c r="H33" s="1"/>
      <c r="I33" s="1">
        <f>SUM(I28:I32)</f>
        <v>5.5950000000000006</v>
      </c>
    </row>
    <row r="34" spans="2:12" x14ac:dyDescent="0.25">
      <c r="B34" s="21" t="s">
        <v>10</v>
      </c>
      <c r="C34" s="13">
        <v>2</v>
      </c>
      <c r="D34" s="13">
        <v>0.1</v>
      </c>
    </row>
    <row r="35" spans="2:12" x14ac:dyDescent="0.25">
      <c r="B35" s="21" t="s">
        <v>13</v>
      </c>
      <c r="C35" s="13">
        <v>2.5</v>
      </c>
      <c r="D35" s="13">
        <v>0.15</v>
      </c>
    </row>
    <row r="36" spans="2:12" x14ac:dyDescent="0.25">
      <c r="B36" s="21" t="s">
        <v>14</v>
      </c>
      <c r="C36" s="13">
        <v>3</v>
      </c>
      <c r="D36" s="13">
        <v>0.25</v>
      </c>
    </row>
    <row r="37" spans="2:12" x14ac:dyDescent="0.25">
      <c r="B37" s="34"/>
      <c r="C37" s="34"/>
      <c r="D37" s="13">
        <f>SUM(D28:D36)</f>
        <v>1</v>
      </c>
    </row>
    <row r="40" spans="2:12" x14ac:dyDescent="0.25">
      <c r="B40" s="3" t="s">
        <v>169</v>
      </c>
    </row>
    <row r="41" spans="2:12" ht="14.5" x14ac:dyDescent="0.25">
      <c r="B41" s="21" t="s">
        <v>5</v>
      </c>
      <c r="C41" s="13" t="s">
        <v>22</v>
      </c>
      <c r="D41" s="21" t="s">
        <v>15</v>
      </c>
      <c r="E41" s="35" t="s">
        <v>22</v>
      </c>
      <c r="F41" s="21" t="s">
        <v>23</v>
      </c>
      <c r="G41" s="21" t="s">
        <v>24</v>
      </c>
      <c r="H41" s="13" t="s">
        <v>25</v>
      </c>
      <c r="I41" s="21" t="s">
        <v>26</v>
      </c>
      <c r="K41" s="20" t="s">
        <v>27</v>
      </c>
      <c r="L41" s="5">
        <f>+G45</f>
        <v>0.30500000000000005</v>
      </c>
    </row>
    <row r="42" spans="2:12" ht="14.5" x14ac:dyDescent="0.25">
      <c r="B42" s="21" t="s">
        <v>6</v>
      </c>
      <c r="C42" s="13">
        <v>0</v>
      </c>
      <c r="D42" s="13">
        <v>0.04</v>
      </c>
      <c r="E42" s="22">
        <v>0</v>
      </c>
      <c r="F42" s="10">
        <f>+D42+D46+D50</f>
        <v>0.38</v>
      </c>
      <c r="G42" s="6">
        <f>+E42*F42</f>
        <v>0</v>
      </c>
      <c r="H42" s="10">
        <f>+E42^2</f>
        <v>0</v>
      </c>
      <c r="I42" s="7">
        <f>+H42*F42</f>
        <v>0</v>
      </c>
      <c r="K42" s="8" t="s">
        <v>28</v>
      </c>
      <c r="L42" s="9">
        <f>+I45-L41^2</f>
        <v>0.13322499999999998</v>
      </c>
    </row>
    <row r="43" spans="2:12" x14ac:dyDescent="0.25">
      <c r="B43" s="21" t="s">
        <v>7</v>
      </c>
      <c r="C43" s="13">
        <v>0.25</v>
      </c>
      <c r="D43" s="13">
        <v>0.06</v>
      </c>
      <c r="E43" s="22">
        <v>0.25</v>
      </c>
      <c r="F43" s="10">
        <f>+D43+D45+D47+D49</f>
        <v>0.42000000000000004</v>
      </c>
      <c r="G43" s="6">
        <f>+E43*F43</f>
        <v>0.10500000000000001</v>
      </c>
      <c r="H43" s="10">
        <f>+E43^2</f>
        <v>6.25E-2</v>
      </c>
      <c r="I43" s="7">
        <f>+H43*F43</f>
        <v>2.6250000000000002E-2</v>
      </c>
    </row>
    <row r="44" spans="2:12" x14ac:dyDescent="0.25">
      <c r="B44" s="21" t="s">
        <v>8</v>
      </c>
      <c r="C44" s="13">
        <v>1</v>
      </c>
      <c r="D44" s="13">
        <v>0.1</v>
      </c>
      <c r="E44" s="23">
        <v>1</v>
      </c>
      <c r="F44" s="11">
        <f>+D44+D48</f>
        <v>0.2</v>
      </c>
      <c r="G44" s="8">
        <f>+E44*F44</f>
        <v>0.2</v>
      </c>
      <c r="H44" s="11">
        <f>+E44^2</f>
        <v>1</v>
      </c>
      <c r="I44" s="9">
        <f>+H44*F44</f>
        <v>0.2</v>
      </c>
    </row>
    <row r="45" spans="2:12" x14ac:dyDescent="0.25">
      <c r="B45" s="21" t="s">
        <v>9</v>
      </c>
      <c r="C45" s="13">
        <v>0.25</v>
      </c>
      <c r="D45" s="13">
        <v>0.06</v>
      </c>
      <c r="E45" s="1"/>
      <c r="F45" s="1">
        <f>SUM(F42:F44)</f>
        <v>1</v>
      </c>
      <c r="G45" s="1">
        <f>SUM(G42:G44)</f>
        <v>0.30500000000000005</v>
      </c>
      <c r="H45" s="1"/>
      <c r="I45" s="1">
        <f>SUM(I42:I44)</f>
        <v>0.22625000000000001</v>
      </c>
    </row>
    <row r="46" spans="2:12" x14ac:dyDescent="0.25">
      <c r="B46" s="21" t="s">
        <v>11</v>
      </c>
      <c r="C46" s="13">
        <v>0</v>
      </c>
      <c r="D46" s="13">
        <v>0.09</v>
      </c>
    </row>
    <row r="47" spans="2:12" x14ac:dyDescent="0.25">
      <c r="B47" s="21" t="s">
        <v>12</v>
      </c>
      <c r="C47" s="13">
        <v>0.25</v>
      </c>
      <c r="D47" s="13">
        <v>0.15</v>
      </c>
    </row>
    <row r="48" spans="2:12" x14ac:dyDescent="0.25">
      <c r="B48" s="21" t="s">
        <v>10</v>
      </c>
      <c r="C48" s="13">
        <v>1</v>
      </c>
      <c r="D48" s="13">
        <v>0.1</v>
      </c>
    </row>
    <row r="49" spans="2:4" x14ac:dyDescent="0.25">
      <c r="B49" s="21" t="s">
        <v>13</v>
      </c>
      <c r="C49" s="13">
        <v>0.25</v>
      </c>
      <c r="D49" s="13">
        <v>0.15</v>
      </c>
    </row>
    <row r="50" spans="2:4" x14ac:dyDescent="0.25">
      <c r="B50" s="21" t="s">
        <v>14</v>
      </c>
      <c r="C50" s="13">
        <v>0</v>
      </c>
      <c r="D50" s="13">
        <v>0.25</v>
      </c>
    </row>
  </sheetData>
  <phoneticPr fontId="1" type="noConversion"/>
  <pageMargins left="0.75" right="0.75" top="1" bottom="1" header="0" footer="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workbookViewId="0">
      <selection activeCell="B10" sqref="B10"/>
    </sheetView>
  </sheetViews>
  <sheetFormatPr baseColWidth="10" defaultRowHeight="12.5" x14ac:dyDescent="0.25"/>
  <cols>
    <col min="7" max="7" width="11.453125" customWidth="1"/>
    <col min="263" max="263" width="11.453125" customWidth="1"/>
    <col min="519" max="519" width="11.453125" customWidth="1"/>
    <col min="775" max="775" width="11.453125" customWidth="1"/>
    <col min="1031" max="1031" width="11.453125" customWidth="1"/>
    <col min="1287" max="1287" width="11.453125" customWidth="1"/>
    <col min="1543" max="1543" width="11.453125" customWidth="1"/>
    <col min="1799" max="1799" width="11.453125" customWidth="1"/>
    <col min="2055" max="2055" width="11.453125" customWidth="1"/>
    <col min="2311" max="2311" width="11.453125" customWidth="1"/>
    <col min="2567" max="2567" width="11.453125" customWidth="1"/>
    <col min="2823" max="2823" width="11.453125" customWidth="1"/>
    <col min="3079" max="3079" width="11.453125" customWidth="1"/>
    <col min="3335" max="3335" width="11.453125" customWidth="1"/>
    <col min="3591" max="3591" width="11.453125" customWidth="1"/>
    <col min="3847" max="3847" width="11.453125" customWidth="1"/>
    <col min="4103" max="4103" width="11.453125" customWidth="1"/>
    <col min="4359" max="4359" width="11.453125" customWidth="1"/>
    <col min="4615" max="4615" width="11.453125" customWidth="1"/>
    <col min="4871" max="4871" width="11.453125" customWidth="1"/>
    <col min="5127" max="5127" width="11.453125" customWidth="1"/>
    <col min="5383" max="5383" width="11.453125" customWidth="1"/>
    <col min="5639" max="5639" width="11.453125" customWidth="1"/>
    <col min="5895" max="5895" width="11.453125" customWidth="1"/>
    <col min="6151" max="6151" width="11.453125" customWidth="1"/>
    <col min="6407" max="6407" width="11.453125" customWidth="1"/>
    <col min="6663" max="6663" width="11.453125" customWidth="1"/>
    <col min="6919" max="6919" width="11.453125" customWidth="1"/>
    <col min="7175" max="7175" width="11.453125" customWidth="1"/>
    <col min="7431" max="7431" width="11.453125" customWidth="1"/>
    <col min="7687" max="7687" width="11.453125" customWidth="1"/>
    <col min="7943" max="7943" width="11.453125" customWidth="1"/>
    <col min="8199" max="8199" width="11.453125" customWidth="1"/>
    <col min="8455" max="8455" width="11.453125" customWidth="1"/>
    <col min="8711" max="8711" width="11.453125" customWidth="1"/>
    <col min="8967" max="8967" width="11.453125" customWidth="1"/>
    <col min="9223" max="9223" width="11.453125" customWidth="1"/>
    <col min="9479" max="9479" width="11.453125" customWidth="1"/>
    <col min="9735" max="9735" width="11.453125" customWidth="1"/>
    <col min="9991" max="9991" width="11.453125" customWidth="1"/>
    <col min="10247" max="10247" width="11.453125" customWidth="1"/>
    <col min="10503" max="10503" width="11.453125" customWidth="1"/>
    <col min="10759" max="10759" width="11.453125" customWidth="1"/>
    <col min="11015" max="11015" width="11.453125" customWidth="1"/>
    <col min="11271" max="11271" width="11.453125" customWidth="1"/>
    <col min="11527" max="11527" width="11.453125" customWidth="1"/>
    <col min="11783" max="11783" width="11.453125" customWidth="1"/>
    <col min="12039" max="12039" width="11.453125" customWidth="1"/>
    <col min="12295" max="12295" width="11.453125" customWidth="1"/>
    <col min="12551" max="12551" width="11.453125" customWidth="1"/>
    <col min="12807" max="12807" width="11.453125" customWidth="1"/>
    <col min="13063" max="13063" width="11.453125" customWidth="1"/>
    <col min="13319" max="13319" width="11.453125" customWidth="1"/>
    <col min="13575" max="13575" width="11.453125" customWidth="1"/>
    <col min="13831" max="13831" width="11.453125" customWidth="1"/>
    <col min="14087" max="14087" width="11.453125" customWidth="1"/>
    <col min="14343" max="14343" width="11.453125" customWidth="1"/>
    <col min="14599" max="14599" width="11.453125" customWidth="1"/>
    <col min="14855" max="14855" width="11.453125" customWidth="1"/>
    <col min="15111" max="15111" width="11.453125" customWidth="1"/>
    <col min="15367" max="15367" width="11.453125" customWidth="1"/>
    <col min="15623" max="15623" width="11.453125" customWidth="1"/>
    <col min="15879" max="15879" width="11.453125" customWidth="1"/>
    <col min="16135" max="16135" width="11.453125" customWidth="1"/>
  </cols>
  <sheetData>
    <row r="1" spans="1:9" x14ac:dyDescent="0.25">
      <c r="A1" s="32" t="s">
        <v>145</v>
      </c>
    </row>
    <row r="3" spans="1:9" x14ac:dyDescent="0.25">
      <c r="B3" t="s">
        <v>146</v>
      </c>
    </row>
    <row r="5" spans="1:9" x14ac:dyDescent="0.25">
      <c r="B5" t="s">
        <v>147</v>
      </c>
    </row>
    <row r="7" spans="1:9" x14ac:dyDescent="0.25">
      <c r="B7" t="s">
        <v>148</v>
      </c>
    </row>
    <row r="9" spans="1:9" x14ac:dyDescent="0.25">
      <c r="B9" s="32" t="s">
        <v>170</v>
      </c>
    </row>
    <row r="10" spans="1:9" x14ac:dyDescent="0.25">
      <c r="B10" s="13" t="s">
        <v>40</v>
      </c>
      <c r="C10" s="13" t="s">
        <v>41</v>
      </c>
      <c r="D10" s="13" t="s">
        <v>125</v>
      </c>
      <c r="E10" s="21" t="s">
        <v>126</v>
      </c>
      <c r="F10" s="43" t="s">
        <v>1</v>
      </c>
      <c r="G10" s="44" t="s">
        <v>1</v>
      </c>
      <c r="H10" s="43" t="s">
        <v>16</v>
      </c>
      <c r="I10" s="43" t="s">
        <v>17</v>
      </c>
    </row>
    <row r="11" spans="1:9" ht="14.5" x14ac:dyDescent="0.25">
      <c r="B11" s="13">
        <v>1</v>
      </c>
      <c r="C11" s="13">
        <v>1</v>
      </c>
      <c r="D11" s="13">
        <v>1</v>
      </c>
      <c r="E11" s="33" t="s">
        <v>127</v>
      </c>
      <c r="F11" s="45">
        <f>+SUM(B11:D11)/3</f>
        <v>1</v>
      </c>
      <c r="G11" s="46">
        <v>0</v>
      </c>
      <c r="H11" s="33" t="s">
        <v>128</v>
      </c>
      <c r="I11" s="13">
        <v>0</v>
      </c>
    </row>
    <row r="12" spans="1:9" ht="14.5" x14ac:dyDescent="0.25">
      <c r="B12" s="13">
        <v>1</v>
      </c>
      <c r="C12" s="13">
        <v>1</v>
      </c>
      <c r="D12" s="13">
        <v>0</v>
      </c>
      <c r="E12" s="33" t="s">
        <v>129</v>
      </c>
      <c r="F12" s="45">
        <f t="shared" ref="F12:F18" si="0">+SUM(B12:D12)/3</f>
        <v>0.66666666666666663</v>
      </c>
      <c r="G12" s="47">
        <v>0.33333333333333331</v>
      </c>
      <c r="H12" s="33" t="s">
        <v>130</v>
      </c>
      <c r="I12" s="33" t="s">
        <v>131</v>
      </c>
    </row>
    <row r="13" spans="1:9" ht="14.5" x14ac:dyDescent="0.25">
      <c r="B13" s="13">
        <v>1</v>
      </c>
      <c r="C13" s="13">
        <v>0</v>
      </c>
      <c r="D13" s="13">
        <v>1</v>
      </c>
      <c r="E13" s="33" t="s">
        <v>129</v>
      </c>
      <c r="F13" s="45">
        <f t="shared" si="0"/>
        <v>0.66666666666666663</v>
      </c>
      <c r="G13" s="48">
        <v>0.66666666666666663</v>
      </c>
      <c r="H13" s="33" t="s">
        <v>132</v>
      </c>
      <c r="I13" s="33" t="s">
        <v>133</v>
      </c>
    </row>
    <row r="14" spans="1:9" ht="14.5" x14ac:dyDescent="0.25">
      <c r="B14" s="13">
        <v>0</v>
      </c>
      <c r="C14" s="13">
        <v>1</v>
      </c>
      <c r="D14" s="13">
        <v>1</v>
      </c>
      <c r="E14" s="33" t="s">
        <v>129</v>
      </c>
      <c r="F14" s="45">
        <f t="shared" si="0"/>
        <v>0.66666666666666663</v>
      </c>
      <c r="G14" s="46">
        <v>1</v>
      </c>
      <c r="H14" s="33" t="s">
        <v>127</v>
      </c>
      <c r="I14" s="33" t="s">
        <v>127</v>
      </c>
    </row>
    <row r="15" spans="1:9" ht="14.5" x14ac:dyDescent="0.25">
      <c r="B15" s="13">
        <v>1</v>
      </c>
      <c r="C15" s="13">
        <v>0</v>
      </c>
      <c r="D15" s="13">
        <v>0</v>
      </c>
      <c r="E15" s="33" t="s">
        <v>131</v>
      </c>
      <c r="F15" s="45">
        <f t="shared" si="0"/>
        <v>0.33333333333333331</v>
      </c>
      <c r="G15" s="49"/>
      <c r="H15" s="13">
        <v>1</v>
      </c>
      <c r="I15" s="33" t="s">
        <v>134</v>
      </c>
    </row>
    <row r="16" spans="1:9" ht="14.5" x14ac:dyDescent="0.25">
      <c r="B16" s="13">
        <v>0</v>
      </c>
      <c r="C16" s="13">
        <v>1</v>
      </c>
      <c r="D16" s="13">
        <v>0</v>
      </c>
      <c r="E16" s="33" t="s">
        <v>131</v>
      </c>
      <c r="F16" s="45">
        <f t="shared" si="0"/>
        <v>0.33333333333333331</v>
      </c>
      <c r="I16" s="50" t="s">
        <v>135</v>
      </c>
    </row>
    <row r="17" spans="1:6" ht="14.5" x14ac:dyDescent="0.25">
      <c r="B17" s="13">
        <v>0</v>
      </c>
      <c r="C17" s="13">
        <v>0</v>
      </c>
      <c r="D17" s="13">
        <v>1</v>
      </c>
      <c r="E17" s="33" t="s">
        <v>131</v>
      </c>
      <c r="F17" s="45">
        <f t="shared" si="0"/>
        <v>0.33333333333333331</v>
      </c>
    </row>
    <row r="18" spans="1:6" ht="14.5" x14ac:dyDescent="0.25">
      <c r="B18" s="13">
        <v>0</v>
      </c>
      <c r="C18" s="13">
        <v>0</v>
      </c>
      <c r="D18" s="13">
        <v>0</v>
      </c>
      <c r="E18" s="33" t="s">
        <v>128</v>
      </c>
      <c r="F18" s="45">
        <f t="shared" si="0"/>
        <v>0</v>
      </c>
    </row>
    <row r="19" spans="1:6" ht="14.5" x14ac:dyDescent="0.25">
      <c r="B19" s="34"/>
      <c r="C19" s="34"/>
      <c r="D19" s="34"/>
      <c r="E19" s="50" t="s">
        <v>136</v>
      </c>
    </row>
    <row r="24" spans="1:6" x14ac:dyDescent="0.25">
      <c r="A24" s="32"/>
    </row>
    <row r="25" spans="1:6" x14ac:dyDescent="0.25">
      <c r="A25" s="32"/>
    </row>
    <row r="26" spans="1:6" x14ac:dyDescent="0.25">
      <c r="A26" s="3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AH36"/>
  <sheetViews>
    <sheetView topLeftCell="AC1" zoomScale="125" zoomScaleNormal="125" workbookViewId="0">
      <selection activeCell="AH28" sqref="AH28"/>
    </sheetView>
  </sheetViews>
  <sheetFormatPr baseColWidth="10" defaultRowHeight="12.5" x14ac:dyDescent="0.25"/>
  <cols>
    <col min="33" max="33" width="16.26953125" customWidth="1"/>
  </cols>
  <sheetData>
    <row r="4" spans="3:34" x14ac:dyDescent="0.25">
      <c r="C4" t="s">
        <v>149</v>
      </c>
      <c r="H4" s="32" t="s">
        <v>151</v>
      </c>
      <c r="M4" s="32" t="s">
        <v>153</v>
      </c>
      <c r="R4" s="32" t="s">
        <v>155</v>
      </c>
      <c r="Z4" s="32" t="s">
        <v>158</v>
      </c>
      <c r="AG4" s="32" t="s">
        <v>162</v>
      </c>
    </row>
    <row r="6" spans="3:34" x14ac:dyDescent="0.25">
      <c r="C6" t="s">
        <v>71</v>
      </c>
      <c r="D6" t="s">
        <v>72</v>
      </c>
      <c r="H6" t="s">
        <v>71</v>
      </c>
      <c r="I6" t="s">
        <v>72</v>
      </c>
      <c r="M6" s="32" t="s">
        <v>88</v>
      </c>
      <c r="N6" s="32" t="s">
        <v>89</v>
      </c>
      <c r="R6" t="s">
        <v>71</v>
      </c>
      <c r="S6" t="s">
        <v>72</v>
      </c>
      <c r="Z6" s="32" t="s">
        <v>88</v>
      </c>
      <c r="AA6" s="32" t="s">
        <v>89</v>
      </c>
      <c r="AG6" t="s">
        <v>71</v>
      </c>
      <c r="AH6" t="s">
        <v>72</v>
      </c>
    </row>
    <row r="7" spans="3:34" x14ac:dyDescent="0.25">
      <c r="C7" t="s">
        <v>2</v>
      </c>
      <c r="D7">
        <v>1</v>
      </c>
      <c r="H7" t="s">
        <v>2</v>
      </c>
      <c r="I7">
        <v>0.5</v>
      </c>
      <c r="M7" s="32" t="s">
        <v>90</v>
      </c>
      <c r="N7">
        <v>0.6</v>
      </c>
      <c r="R7" t="s">
        <v>2</v>
      </c>
      <c r="S7">
        <v>2000</v>
      </c>
      <c r="Z7" s="32" t="s">
        <v>90</v>
      </c>
      <c r="AA7">
        <v>0.2</v>
      </c>
      <c r="AG7" t="s">
        <v>2</v>
      </c>
    </row>
    <row r="8" spans="3:34" x14ac:dyDescent="0.25">
      <c r="C8" t="s">
        <v>73</v>
      </c>
      <c r="D8">
        <v>4</v>
      </c>
      <c r="H8" t="s">
        <v>73</v>
      </c>
      <c r="I8" s="32" t="s">
        <v>152</v>
      </c>
      <c r="R8" t="s">
        <v>73</v>
      </c>
      <c r="S8">
        <v>500</v>
      </c>
      <c r="AG8" t="s">
        <v>73</v>
      </c>
      <c r="AH8">
        <v>40</v>
      </c>
    </row>
    <row r="9" spans="3:34" ht="14.5" x14ac:dyDescent="0.25">
      <c r="M9" t="s">
        <v>150</v>
      </c>
      <c r="Z9" s="32" t="s">
        <v>150</v>
      </c>
      <c r="AG9" s="32" t="s">
        <v>3</v>
      </c>
      <c r="AH9">
        <f>+AH8^2</f>
        <v>1600</v>
      </c>
    </row>
    <row r="10" spans="3:34" ht="15.5" x14ac:dyDescent="0.3">
      <c r="C10" t="s">
        <v>150</v>
      </c>
      <c r="H10" t="s">
        <v>150</v>
      </c>
      <c r="M10" s="32" t="s">
        <v>36</v>
      </c>
      <c r="N10">
        <v>40</v>
      </c>
      <c r="R10" s="32" t="s">
        <v>97</v>
      </c>
      <c r="S10" s="32" t="s">
        <v>99</v>
      </c>
      <c r="Z10" s="32" t="s">
        <v>36</v>
      </c>
      <c r="AA10">
        <v>50</v>
      </c>
    </row>
    <row r="11" spans="3:34" ht="16.5" x14ac:dyDescent="0.4">
      <c r="C11" t="s">
        <v>36</v>
      </c>
      <c r="D11">
        <v>16</v>
      </c>
      <c r="H11" t="s">
        <v>36</v>
      </c>
      <c r="I11">
        <v>5</v>
      </c>
      <c r="R11" s="32" t="s">
        <v>98</v>
      </c>
      <c r="S11" s="32" t="s">
        <v>100</v>
      </c>
      <c r="AG11" s="32" t="s">
        <v>150</v>
      </c>
    </row>
    <row r="12" spans="3:34" x14ac:dyDescent="0.25">
      <c r="K12" s="32"/>
      <c r="L12" s="32"/>
      <c r="M12" t="s">
        <v>1</v>
      </c>
      <c r="N12" t="s">
        <v>72</v>
      </c>
      <c r="Z12" s="32" t="s">
        <v>97</v>
      </c>
      <c r="AA12" s="32" t="s">
        <v>104</v>
      </c>
      <c r="AG12" t="s">
        <v>36</v>
      </c>
      <c r="AH12">
        <v>30</v>
      </c>
    </row>
    <row r="13" spans="3:34" ht="13" x14ac:dyDescent="0.3">
      <c r="C13" t="s">
        <v>1</v>
      </c>
      <c r="D13" t="s">
        <v>72</v>
      </c>
      <c r="I13" s="33" t="s">
        <v>45</v>
      </c>
      <c r="J13" s="33" t="s">
        <v>46</v>
      </c>
      <c r="M13" s="32" t="s">
        <v>90</v>
      </c>
      <c r="N13">
        <f>+N7</f>
        <v>0.6</v>
      </c>
      <c r="R13" t="s">
        <v>150</v>
      </c>
      <c r="Z13" s="32" t="s">
        <v>98</v>
      </c>
      <c r="AA13" s="32" t="s">
        <v>105</v>
      </c>
    </row>
    <row r="14" spans="3:34" ht="16" x14ac:dyDescent="0.4">
      <c r="C14" t="s">
        <v>2</v>
      </c>
      <c r="D14">
        <v>1</v>
      </c>
      <c r="I14" s="13">
        <v>1</v>
      </c>
      <c r="J14" s="13">
        <f>+I14^2</f>
        <v>1</v>
      </c>
      <c r="M14" s="32" t="s">
        <v>154</v>
      </c>
      <c r="N14" s="37">
        <f>+SQRT(+N13*(1-N13)/N10)</f>
        <v>7.7459666924148338E-2</v>
      </c>
      <c r="R14" t="s">
        <v>36</v>
      </c>
      <c r="S14">
        <v>100</v>
      </c>
      <c r="AG14" s="32" t="s">
        <v>107</v>
      </c>
      <c r="AH14" s="32" t="s">
        <v>108</v>
      </c>
    </row>
    <row r="15" spans="3:34" x14ac:dyDescent="0.25">
      <c r="C15" t="s">
        <v>74</v>
      </c>
      <c r="D15">
        <v>1</v>
      </c>
      <c r="I15" s="13">
        <v>-2.2999999999999998</v>
      </c>
      <c r="J15" s="13">
        <f>+I15^2</f>
        <v>5.2899999999999991</v>
      </c>
      <c r="Z15" t="s">
        <v>1</v>
      </c>
      <c r="AA15" t="s">
        <v>72</v>
      </c>
    </row>
    <row r="16" spans="3:34" ht="13" x14ac:dyDescent="0.3">
      <c r="I16" s="13">
        <v>1.7</v>
      </c>
      <c r="J16" s="13">
        <f>+I16^2</f>
        <v>2.8899999999999997</v>
      </c>
      <c r="M16" s="32" t="s">
        <v>91</v>
      </c>
      <c r="O16" s="40">
        <f>+N18-N21</f>
        <v>0.4813949835712743</v>
      </c>
      <c r="R16" t="s">
        <v>1</v>
      </c>
      <c r="S16" t="s">
        <v>72</v>
      </c>
      <c r="Z16" s="32" t="s">
        <v>90</v>
      </c>
      <c r="AA16">
        <f>+AA7</f>
        <v>0.2</v>
      </c>
      <c r="AG16" s="32" t="s">
        <v>109</v>
      </c>
      <c r="AH16">
        <v>0.05</v>
      </c>
    </row>
    <row r="17" spans="3:34" ht="15" x14ac:dyDescent="0.3">
      <c r="C17" t="s">
        <v>75</v>
      </c>
      <c r="D17" s="40">
        <v>2.2750131999999999E-2</v>
      </c>
      <c r="I17" s="13">
        <v>2.1</v>
      </c>
      <c r="J17" s="13">
        <f>+I17^2</f>
        <v>4.41</v>
      </c>
      <c r="R17" t="s">
        <v>2</v>
      </c>
      <c r="S17">
        <f>+S7</f>
        <v>2000</v>
      </c>
      <c r="Z17" s="32" t="s">
        <v>154</v>
      </c>
      <c r="AA17" s="37">
        <f>+SQRT(+AA16*(1-AA16)/AA10)</f>
        <v>5.656854249492381E-2</v>
      </c>
      <c r="AG17" s="32" t="s">
        <v>110</v>
      </c>
      <c r="AH17">
        <f>+AH16</f>
        <v>0.05</v>
      </c>
    </row>
    <row r="18" spans="3:34" ht="13" x14ac:dyDescent="0.3">
      <c r="C18" t="s">
        <v>76</v>
      </c>
      <c r="D18">
        <v>3</v>
      </c>
      <c r="I18" s="13">
        <v>-0.67</v>
      </c>
      <c r="J18" s="13">
        <f>+I18^2</f>
        <v>0.44890000000000008</v>
      </c>
      <c r="M18" s="32" t="s">
        <v>92</v>
      </c>
      <c r="N18" s="37">
        <f>NORMSDIST(N20)</f>
        <v>0.74069749178563737</v>
      </c>
      <c r="R18" t="s">
        <v>74</v>
      </c>
      <c r="S18">
        <f>+S8/SQRT(S14)</f>
        <v>50</v>
      </c>
    </row>
    <row r="19" spans="3:34" ht="15" x14ac:dyDescent="0.3">
      <c r="C19" t="s">
        <v>77</v>
      </c>
      <c r="D19" s="37">
        <v>0.97724986800000002</v>
      </c>
      <c r="H19" s="36" t="s">
        <v>80</v>
      </c>
      <c r="I19" s="13">
        <f>SUM(I14:I18)</f>
        <v>1.83</v>
      </c>
      <c r="J19" s="13">
        <f>SUM(J14:J18)</f>
        <v>14.0389</v>
      </c>
      <c r="M19" s="32" t="s">
        <v>76</v>
      </c>
      <c r="N19">
        <v>0.65</v>
      </c>
      <c r="Z19" s="32" t="s">
        <v>161</v>
      </c>
      <c r="AG19" s="32" t="s">
        <v>113</v>
      </c>
      <c r="AH19">
        <f>+AH16</f>
        <v>0.05</v>
      </c>
    </row>
    <row r="20" spans="3:34" ht="15" x14ac:dyDescent="0.3">
      <c r="M20" s="32" t="s">
        <v>94</v>
      </c>
      <c r="N20" s="37">
        <f>+(N19-N13)/N14</f>
        <v>0.64549722436790336</v>
      </c>
      <c r="R20" s="32" t="s">
        <v>156</v>
      </c>
      <c r="Z20">
        <v>0.995</v>
      </c>
      <c r="AA20" s="41">
        <f>NORMSINV(Z20)</f>
        <v>2.5758293035488999</v>
      </c>
      <c r="AG20" s="32" t="s">
        <v>114</v>
      </c>
      <c r="AH20" s="32" t="s">
        <v>111</v>
      </c>
    </row>
    <row r="21" spans="3:34" ht="13" x14ac:dyDescent="0.3">
      <c r="C21" s="32" t="s">
        <v>118</v>
      </c>
      <c r="E21" s="40">
        <f>+D22-D23</f>
        <v>0.44949880905094008</v>
      </c>
      <c r="H21" s="32" t="s">
        <v>78</v>
      </c>
      <c r="I21" s="37">
        <f>+I19/I11</f>
        <v>0.36599999999999999</v>
      </c>
      <c r="M21" s="32" t="s">
        <v>93</v>
      </c>
      <c r="N21" s="37">
        <f>NORMSDIST(N23)</f>
        <v>0.25930250821436307</v>
      </c>
      <c r="Z21" s="32" t="s">
        <v>159</v>
      </c>
      <c r="AB21" s="40">
        <f>+AA16-AA20*AA17</f>
        <v>5.4289090582524069E-2</v>
      </c>
      <c r="AG21" s="32" t="s">
        <v>111</v>
      </c>
      <c r="AH21">
        <v>42.557000000000002</v>
      </c>
    </row>
    <row r="22" spans="3:34" ht="15" x14ac:dyDescent="0.3">
      <c r="C22" s="32" t="s">
        <v>119</v>
      </c>
      <c r="D22" s="37">
        <f>+NORMDIST(1.7,D14,D15,TRUE)</f>
        <v>0.75803634777692697</v>
      </c>
      <c r="H22" s="32" t="s">
        <v>79</v>
      </c>
      <c r="I22" s="37">
        <f>+J19/I11</f>
        <v>2.8077800000000002</v>
      </c>
      <c r="M22" s="32" t="s">
        <v>76</v>
      </c>
      <c r="N22">
        <v>0.55000000000000004</v>
      </c>
      <c r="R22" s="32" t="s">
        <v>157</v>
      </c>
      <c r="S22" s="40"/>
      <c r="Z22" s="32" t="s">
        <v>160</v>
      </c>
      <c r="AB22" s="40">
        <f>+AA16+AA20*AA17</f>
        <v>0.34571090941747595</v>
      </c>
      <c r="AG22" s="32" t="s">
        <v>112</v>
      </c>
      <c r="AH22" s="37">
        <f>+AH21*AH9/AH12</f>
        <v>2269.7066666666665</v>
      </c>
    </row>
    <row r="23" spans="3:34" ht="14.5" x14ac:dyDescent="0.25">
      <c r="C23" s="32" t="s">
        <v>120</v>
      </c>
      <c r="D23" s="37">
        <f>NORMDIST(0.5,D14,D15,TRUE)</f>
        <v>0.30853753872598688</v>
      </c>
      <c r="H23" s="38" t="s">
        <v>81</v>
      </c>
      <c r="I23" s="37">
        <f>+I22-I21^2</f>
        <v>2.6738240000000002</v>
      </c>
      <c r="M23" s="32" t="s">
        <v>94</v>
      </c>
      <c r="N23" s="37">
        <f>+(N22-N13)/N14</f>
        <v>-0.64549722436790191</v>
      </c>
      <c r="R23">
        <v>0.97499999999999998</v>
      </c>
      <c r="S23" s="41">
        <f>NORMSINV(R23)</f>
        <v>1.9599639845400536</v>
      </c>
      <c r="AG23" s="32" t="s">
        <v>115</v>
      </c>
      <c r="AH23" s="37">
        <f>+SQRT(AH22)</f>
        <v>47.641438545311232</v>
      </c>
    </row>
    <row r="24" spans="3:34" ht="16.5" x14ac:dyDescent="0.4">
      <c r="H24" s="38" t="s">
        <v>82</v>
      </c>
      <c r="I24" s="37">
        <f>+I11*I23/(I11-1)</f>
        <v>3.3422800000000001</v>
      </c>
      <c r="R24" s="32" t="s">
        <v>95</v>
      </c>
      <c r="S24" s="40">
        <f>+S17-S23*S18</f>
        <v>1902.0018007729973</v>
      </c>
      <c r="Z24" s="32" t="s">
        <v>103</v>
      </c>
      <c r="AA24">
        <f>3/50</f>
        <v>0.06</v>
      </c>
      <c r="AG24" s="32" t="s">
        <v>116</v>
      </c>
      <c r="AH24" s="40">
        <f>+AH23</f>
        <v>47.641438545311232</v>
      </c>
    </row>
    <row r="25" spans="3:34" ht="16.5" x14ac:dyDescent="0.4">
      <c r="H25" s="38" t="s">
        <v>84</v>
      </c>
      <c r="I25" s="37">
        <f>+SQRT(I24)</f>
        <v>1.828190362079398</v>
      </c>
      <c r="R25" s="32" t="s">
        <v>96</v>
      </c>
      <c r="S25" s="42">
        <f>+S17+S23*S18</f>
        <v>2097.9981992270027</v>
      </c>
    </row>
    <row r="26" spans="3:34" ht="14.5" x14ac:dyDescent="0.3">
      <c r="Z26" s="32" t="s">
        <v>106</v>
      </c>
      <c r="AA26" s="40">
        <f>NORMSDIST(AA28)</f>
        <v>6.6641643904087732E-3</v>
      </c>
      <c r="AG26" s="32" t="s">
        <v>97</v>
      </c>
      <c r="AH26" s="32" t="s">
        <v>175</v>
      </c>
    </row>
    <row r="27" spans="3:34" ht="14.5" x14ac:dyDescent="0.3">
      <c r="H27" t="s">
        <v>1</v>
      </c>
      <c r="I27" t="s">
        <v>72</v>
      </c>
      <c r="R27" s="32" t="s">
        <v>1</v>
      </c>
      <c r="S27">
        <v>1850</v>
      </c>
      <c r="Z27" s="32" t="s">
        <v>76</v>
      </c>
      <c r="AA27">
        <v>0.06</v>
      </c>
      <c r="AG27" s="32" t="s">
        <v>98</v>
      </c>
      <c r="AH27" s="32" t="s">
        <v>176</v>
      </c>
    </row>
    <row r="28" spans="3:34" x14ac:dyDescent="0.25">
      <c r="H28" t="s">
        <v>2</v>
      </c>
      <c r="I28">
        <v>0.5</v>
      </c>
      <c r="Z28" s="32" t="s">
        <v>94</v>
      </c>
      <c r="AA28" s="37">
        <f>+(AA27-AA16)/AA17</f>
        <v>-2.4748737341529163</v>
      </c>
    </row>
    <row r="29" spans="3:34" ht="15.5" x14ac:dyDescent="0.4">
      <c r="H29" s="32" t="s">
        <v>83</v>
      </c>
      <c r="I29" s="37">
        <f>+I25/+SQRT(I11)</f>
        <v>0.81759158508389751</v>
      </c>
      <c r="R29" s="32" t="s">
        <v>65</v>
      </c>
      <c r="AG29" s="32" t="s">
        <v>163</v>
      </c>
    </row>
    <row r="30" spans="3:34" ht="13" x14ac:dyDescent="0.3">
      <c r="R30" s="32" t="s">
        <v>101</v>
      </c>
      <c r="S30" s="32" t="s">
        <v>102</v>
      </c>
      <c r="T30" s="42">
        <f>NORMSDIST(S32)</f>
        <v>1.3498980316300933E-3</v>
      </c>
      <c r="Z30" s="32" t="s">
        <v>103</v>
      </c>
      <c r="AA30" s="40">
        <f>+AA28</f>
        <v>-2.4748737341529163</v>
      </c>
      <c r="AG30" s="32"/>
    </row>
    <row r="31" spans="3:34" ht="13" x14ac:dyDescent="0.3">
      <c r="H31" s="32" t="s">
        <v>85</v>
      </c>
      <c r="R31" s="32" t="s">
        <v>76</v>
      </c>
      <c r="S31">
        <v>1850</v>
      </c>
      <c r="Z31" s="32" t="s">
        <v>124</v>
      </c>
      <c r="AG31" s="32" t="s">
        <v>164</v>
      </c>
    </row>
    <row r="32" spans="3:34" x14ac:dyDescent="0.25">
      <c r="H32" s="32" t="s">
        <v>76</v>
      </c>
      <c r="I32">
        <v>0.7</v>
      </c>
      <c r="R32" s="32" t="s">
        <v>94</v>
      </c>
      <c r="S32">
        <f>+(S31-S17)/S18</f>
        <v>-3</v>
      </c>
      <c r="AG32" s="32" t="s">
        <v>165</v>
      </c>
    </row>
    <row r="33" spans="8:19" x14ac:dyDescent="0.25">
      <c r="H33" s="39" t="s">
        <v>86</v>
      </c>
      <c r="I33" s="37">
        <f>+(I32-I28)/+I29</f>
        <v>0.24462091299469144</v>
      </c>
    </row>
    <row r="34" spans="8:19" x14ac:dyDescent="0.25">
      <c r="R34" s="32" t="s">
        <v>121</v>
      </c>
    </row>
    <row r="35" spans="8:19" ht="13" x14ac:dyDescent="0.3">
      <c r="H35" s="32" t="s">
        <v>87</v>
      </c>
      <c r="J35" s="40">
        <f>TDIST(I33,I11-1,1)</f>
        <v>0.40939306880096127</v>
      </c>
      <c r="R35" s="32" t="s">
        <v>122</v>
      </c>
      <c r="S35" s="42">
        <v>-3</v>
      </c>
    </row>
    <row r="36" spans="8:19" x14ac:dyDescent="0.25">
      <c r="R36" s="32" t="s">
        <v>123</v>
      </c>
    </row>
  </sheetData>
  <pageMargins left="0.7" right="0.7" top="0.75" bottom="0.75" header="0.3" footer="0.3"/>
  <pageSetup paperSize="9" orientation="portrait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57"/>
  <sheetViews>
    <sheetView tabSelected="1" zoomScale="125" zoomScaleNormal="125" workbookViewId="0">
      <selection activeCell="E2" sqref="E2"/>
    </sheetView>
  </sheetViews>
  <sheetFormatPr baseColWidth="10" defaultRowHeight="12.5" x14ac:dyDescent="0.25"/>
  <cols>
    <col min="3" max="3" width="15.1796875" customWidth="1"/>
  </cols>
  <sheetData>
    <row r="3" spans="2:7" x14ac:dyDescent="0.25">
      <c r="C3" s="32" t="s">
        <v>49</v>
      </c>
      <c r="D3" s="32"/>
      <c r="F3" s="32" t="s">
        <v>44</v>
      </c>
    </row>
    <row r="4" spans="2:7" x14ac:dyDescent="0.25">
      <c r="C4" s="32" t="s">
        <v>47</v>
      </c>
      <c r="D4" s="32" t="s">
        <v>48</v>
      </c>
      <c r="F4" s="32" t="s">
        <v>45</v>
      </c>
      <c r="G4" s="32" t="s">
        <v>46</v>
      </c>
    </row>
    <row r="5" spans="2:7" x14ac:dyDescent="0.25">
      <c r="B5">
        <v>1</v>
      </c>
      <c r="C5">
        <v>5</v>
      </c>
      <c r="D5">
        <f>+C5^2</f>
        <v>25</v>
      </c>
      <c r="F5">
        <v>6</v>
      </c>
      <c r="G5">
        <f>+F5^2</f>
        <v>36</v>
      </c>
    </row>
    <row r="6" spans="2:7" x14ac:dyDescent="0.25">
      <c r="B6">
        <f>1+B5</f>
        <v>2</v>
      </c>
      <c r="C6">
        <v>3</v>
      </c>
      <c r="D6">
        <f t="shared" ref="D6:D38" si="0">+C6^2</f>
        <v>9</v>
      </c>
      <c r="F6">
        <v>6</v>
      </c>
      <c r="G6">
        <f t="shared" ref="G6:G38" si="1">+F6^2</f>
        <v>36</v>
      </c>
    </row>
    <row r="7" spans="2:7" x14ac:dyDescent="0.25">
      <c r="B7">
        <f t="shared" ref="B7:B37" si="2">1+B6</f>
        <v>3</v>
      </c>
      <c r="C7">
        <v>6</v>
      </c>
      <c r="D7">
        <f t="shared" si="0"/>
        <v>36</v>
      </c>
      <c r="F7">
        <v>2</v>
      </c>
      <c r="G7">
        <f t="shared" si="1"/>
        <v>4</v>
      </c>
    </row>
    <row r="8" spans="2:7" x14ac:dyDescent="0.25">
      <c r="B8">
        <f t="shared" si="2"/>
        <v>4</v>
      </c>
      <c r="C8">
        <v>5</v>
      </c>
      <c r="D8">
        <f t="shared" si="0"/>
        <v>25</v>
      </c>
      <c r="F8">
        <v>1</v>
      </c>
      <c r="G8">
        <f t="shared" si="1"/>
        <v>1</v>
      </c>
    </row>
    <row r="9" spans="2:7" x14ac:dyDescent="0.25">
      <c r="B9">
        <f t="shared" si="2"/>
        <v>5</v>
      </c>
      <c r="C9">
        <v>8</v>
      </c>
      <c r="D9">
        <f t="shared" si="0"/>
        <v>64</v>
      </c>
      <c r="F9">
        <v>2</v>
      </c>
      <c r="G9">
        <f t="shared" si="1"/>
        <v>4</v>
      </c>
    </row>
    <row r="10" spans="2:7" x14ac:dyDescent="0.25">
      <c r="B10">
        <f t="shared" si="2"/>
        <v>6</v>
      </c>
      <c r="C10">
        <v>2</v>
      </c>
      <c r="D10">
        <f t="shared" si="0"/>
        <v>4</v>
      </c>
      <c r="F10">
        <v>5</v>
      </c>
      <c r="G10">
        <f t="shared" si="1"/>
        <v>25</v>
      </c>
    </row>
    <row r="11" spans="2:7" x14ac:dyDescent="0.25">
      <c r="B11">
        <f t="shared" si="2"/>
        <v>7</v>
      </c>
      <c r="C11">
        <v>2</v>
      </c>
      <c r="D11">
        <f t="shared" si="0"/>
        <v>4</v>
      </c>
      <c r="F11">
        <v>6</v>
      </c>
      <c r="G11">
        <f t="shared" si="1"/>
        <v>36</v>
      </c>
    </row>
    <row r="12" spans="2:7" x14ac:dyDescent="0.25">
      <c r="B12">
        <f t="shared" si="2"/>
        <v>8</v>
      </c>
      <c r="C12">
        <v>3</v>
      </c>
      <c r="D12">
        <f t="shared" si="0"/>
        <v>9</v>
      </c>
      <c r="F12">
        <v>8</v>
      </c>
      <c r="G12">
        <f t="shared" si="1"/>
        <v>64</v>
      </c>
    </row>
    <row r="13" spans="2:7" x14ac:dyDescent="0.25">
      <c r="B13">
        <f t="shared" si="2"/>
        <v>9</v>
      </c>
      <c r="C13">
        <v>6</v>
      </c>
      <c r="D13">
        <f t="shared" si="0"/>
        <v>36</v>
      </c>
      <c r="F13">
        <v>8</v>
      </c>
      <c r="G13">
        <f t="shared" si="1"/>
        <v>64</v>
      </c>
    </row>
    <row r="14" spans="2:7" x14ac:dyDescent="0.25">
      <c r="B14">
        <f t="shared" si="2"/>
        <v>10</v>
      </c>
      <c r="C14">
        <v>5</v>
      </c>
      <c r="D14">
        <f t="shared" si="0"/>
        <v>25</v>
      </c>
      <c r="F14">
        <v>9</v>
      </c>
      <c r="G14">
        <f t="shared" si="1"/>
        <v>81</v>
      </c>
    </row>
    <row r="15" spans="2:7" x14ac:dyDescent="0.25">
      <c r="B15">
        <f t="shared" si="2"/>
        <v>11</v>
      </c>
      <c r="C15">
        <v>5</v>
      </c>
      <c r="D15">
        <f t="shared" si="0"/>
        <v>25</v>
      </c>
      <c r="F15">
        <v>1</v>
      </c>
      <c r="G15">
        <f t="shared" si="1"/>
        <v>1</v>
      </c>
    </row>
    <row r="16" spans="2:7" x14ac:dyDescent="0.25">
      <c r="B16">
        <f t="shared" si="2"/>
        <v>12</v>
      </c>
      <c r="C16">
        <v>4</v>
      </c>
      <c r="D16">
        <f t="shared" si="0"/>
        <v>16</v>
      </c>
      <c r="F16">
        <v>5</v>
      </c>
      <c r="G16">
        <f t="shared" si="1"/>
        <v>25</v>
      </c>
    </row>
    <row r="17" spans="2:7" x14ac:dyDescent="0.25">
      <c r="B17">
        <f t="shared" si="2"/>
        <v>13</v>
      </c>
      <c r="C17">
        <v>8</v>
      </c>
      <c r="D17">
        <f t="shared" si="0"/>
        <v>64</v>
      </c>
      <c r="F17">
        <v>6</v>
      </c>
      <c r="G17">
        <f t="shared" si="1"/>
        <v>36</v>
      </c>
    </row>
    <row r="18" spans="2:7" x14ac:dyDescent="0.25">
      <c r="B18">
        <f t="shared" si="2"/>
        <v>14</v>
      </c>
      <c r="C18">
        <v>9</v>
      </c>
      <c r="D18">
        <f t="shared" si="0"/>
        <v>81</v>
      </c>
      <c r="F18">
        <v>4</v>
      </c>
      <c r="G18">
        <f t="shared" si="1"/>
        <v>16</v>
      </c>
    </row>
    <row r="19" spans="2:7" x14ac:dyDescent="0.25">
      <c r="B19">
        <f t="shared" si="2"/>
        <v>15</v>
      </c>
      <c r="C19">
        <v>2</v>
      </c>
      <c r="D19">
        <f t="shared" si="0"/>
        <v>4</v>
      </c>
      <c r="F19">
        <v>2</v>
      </c>
      <c r="G19">
        <f t="shared" si="1"/>
        <v>4</v>
      </c>
    </row>
    <row r="20" spans="2:7" x14ac:dyDescent="0.25">
      <c r="B20">
        <f t="shared" si="2"/>
        <v>16</v>
      </c>
      <c r="C20">
        <v>1</v>
      </c>
      <c r="D20">
        <f t="shared" si="0"/>
        <v>1</v>
      </c>
      <c r="F20">
        <v>2</v>
      </c>
      <c r="G20">
        <f t="shared" si="1"/>
        <v>4</v>
      </c>
    </row>
    <row r="21" spans="2:7" x14ac:dyDescent="0.25">
      <c r="B21">
        <f t="shared" si="2"/>
        <v>17</v>
      </c>
      <c r="C21">
        <v>2</v>
      </c>
      <c r="D21">
        <f t="shared" si="0"/>
        <v>4</v>
      </c>
      <c r="F21">
        <v>3</v>
      </c>
      <c r="G21">
        <f t="shared" si="1"/>
        <v>9</v>
      </c>
    </row>
    <row r="22" spans="2:7" x14ac:dyDescent="0.25">
      <c r="B22">
        <f t="shared" si="2"/>
        <v>18</v>
      </c>
      <c r="C22">
        <v>3</v>
      </c>
      <c r="D22">
        <f t="shared" si="0"/>
        <v>9</v>
      </c>
      <c r="F22">
        <v>3</v>
      </c>
      <c r="G22">
        <f t="shared" si="1"/>
        <v>9</v>
      </c>
    </row>
    <row r="23" spans="2:7" x14ac:dyDescent="0.25">
      <c r="B23">
        <f t="shared" si="2"/>
        <v>19</v>
      </c>
      <c r="C23">
        <v>3</v>
      </c>
      <c r="D23">
        <f t="shared" si="0"/>
        <v>9</v>
      </c>
      <c r="F23">
        <v>5</v>
      </c>
      <c r="G23">
        <f t="shared" si="1"/>
        <v>25</v>
      </c>
    </row>
    <row r="24" spans="2:7" x14ac:dyDescent="0.25">
      <c r="B24">
        <f t="shared" si="2"/>
        <v>20</v>
      </c>
      <c r="C24">
        <v>6</v>
      </c>
      <c r="D24">
        <f t="shared" si="0"/>
        <v>36</v>
      </c>
      <c r="F24">
        <v>8</v>
      </c>
      <c r="G24">
        <f t="shared" si="1"/>
        <v>64</v>
      </c>
    </row>
    <row r="25" spans="2:7" x14ac:dyDescent="0.25">
      <c r="B25">
        <f t="shared" si="2"/>
        <v>21</v>
      </c>
      <c r="C25">
        <v>5</v>
      </c>
      <c r="D25">
        <f t="shared" si="0"/>
        <v>25</v>
      </c>
      <c r="F25">
        <v>9</v>
      </c>
      <c r="G25">
        <f t="shared" si="1"/>
        <v>81</v>
      </c>
    </row>
    <row r="26" spans="2:7" x14ac:dyDescent="0.25">
      <c r="B26">
        <f t="shared" si="2"/>
        <v>22</v>
      </c>
      <c r="C26">
        <v>6</v>
      </c>
      <c r="D26">
        <f t="shared" si="0"/>
        <v>36</v>
      </c>
      <c r="F26">
        <v>4</v>
      </c>
      <c r="G26">
        <f t="shared" si="1"/>
        <v>16</v>
      </c>
    </row>
    <row r="27" spans="2:7" x14ac:dyDescent="0.25">
      <c r="B27">
        <f t="shared" si="2"/>
        <v>23</v>
      </c>
      <c r="C27">
        <v>9</v>
      </c>
      <c r="D27">
        <f t="shared" si="0"/>
        <v>81</v>
      </c>
      <c r="F27">
        <v>12</v>
      </c>
      <c r="G27">
        <f t="shared" si="1"/>
        <v>144</v>
      </c>
    </row>
    <row r="28" spans="2:7" x14ac:dyDescent="0.25">
      <c r="B28">
        <f t="shared" si="2"/>
        <v>24</v>
      </c>
      <c r="C28">
        <v>4</v>
      </c>
      <c r="D28">
        <f t="shared" si="0"/>
        <v>16</v>
      </c>
      <c r="F28">
        <v>13</v>
      </c>
      <c r="G28">
        <f t="shared" si="1"/>
        <v>169</v>
      </c>
    </row>
    <row r="29" spans="2:7" x14ac:dyDescent="0.25">
      <c r="B29">
        <f t="shared" si="2"/>
        <v>25</v>
      </c>
      <c r="C29">
        <v>5</v>
      </c>
      <c r="D29">
        <f t="shared" si="0"/>
        <v>25</v>
      </c>
      <c r="F29">
        <v>6</v>
      </c>
      <c r="G29">
        <f t="shared" si="1"/>
        <v>36</v>
      </c>
    </row>
    <row r="30" spans="2:7" x14ac:dyDescent="0.25">
      <c r="B30">
        <f t="shared" si="2"/>
        <v>26</v>
      </c>
      <c r="C30">
        <v>5</v>
      </c>
      <c r="D30">
        <f t="shared" si="0"/>
        <v>25</v>
      </c>
      <c r="F30">
        <v>5</v>
      </c>
      <c r="G30">
        <f t="shared" si="1"/>
        <v>25</v>
      </c>
    </row>
    <row r="31" spans="2:7" x14ac:dyDescent="0.25">
      <c r="B31">
        <f t="shared" si="2"/>
        <v>27</v>
      </c>
      <c r="C31">
        <v>8</v>
      </c>
      <c r="D31">
        <f t="shared" si="0"/>
        <v>64</v>
      </c>
      <c r="F31">
        <v>8</v>
      </c>
      <c r="G31">
        <f t="shared" si="1"/>
        <v>64</v>
      </c>
    </row>
    <row r="32" spans="2:7" x14ac:dyDescent="0.25">
      <c r="B32">
        <f t="shared" si="2"/>
        <v>28</v>
      </c>
      <c r="C32">
        <v>8</v>
      </c>
      <c r="D32">
        <f t="shared" si="0"/>
        <v>64</v>
      </c>
      <c r="F32">
        <v>9</v>
      </c>
      <c r="G32">
        <f t="shared" si="1"/>
        <v>81</v>
      </c>
    </row>
    <row r="33" spans="2:7" x14ac:dyDescent="0.25">
      <c r="B33">
        <f t="shared" si="2"/>
        <v>29</v>
      </c>
      <c r="C33">
        <v>7</v>
      </c>
      <c r="D33">
        <f t="shared" si="0"/>
        <v>49</v>
      </c>
      <c r="F33">
        <v>2</v>
      </c>
      <c r="G33">
        <f t="shared" si="1"/>
        <v>4</v>
      </c>
    </row>
    <row r="34" spans="2:7" x14ac:dyDescent="0.25">
      <c r="B34">
        <f t="shared" si="2"/>
        <v>30</v>
      </c>
      <c r="C34">
        <v>9</v>
      </c>
      <c r="D34">
        <f t="shared" si="0"/>
        <v>81</v>
      </c>
      <c r="F34">
        <v>5</v>
      </c>
      <c r="G34">
        <f t="shared" si="1"/>
        <v>25</v>
      </c>
    </row>
    <row r="35" spans="2:7" x14ac:dyDescent="0.25">
      <c r="B35">
        <f t="shared" si="2"/>
        <v>31</v>
      </c>
      <c r="C35">
        <v>5</v>
      </c>
      <c r="D35">
        <f t="shared" si="0"/>
        <v>25</v>
      </c>
      <c r="F35">
        <v>8</v>
      </c>
      <c r="G35">
        <f t="shared" si="1"/>
        <v>64</v>
      </c>
    </row>
    <row r="36" spans="2:7" x14ac:dyDescent="0.25">
      <c r="B36">
        <f t="shared" si="2"/>
        <v>32</v>
      </c>
      <c r="C36">
        <v>6</v>
      </c>
      <c r="D36">
        <f t="shared" si="0"/>
        <v>36</v>
      </c>
      <c r="F36">
        <v>9</v>
      </c>
      <c r="G36">
        <f t="shared" si="1"/>
        <v>81</v>
      </c>
    </row>
    <row r="37" spans="2:7" x14ac:dyDescent="0.25">
      <c r="B37">
        <f t="shared" si="2"/>
        <v>33</v>
      </c>
      <c r="C37">
        <v>8</v>
      </c>
      <c r="D37">
        <f t="shared" si="0"/>
        <v>64</v>
      </c>
      <c r="F37">
        <v>6</v>
      </c>
      <c r="G37">
        <f t="shared" si="1"/>
        <v>36</v>
      </c>
    </row>
    <row r="38" spans="2:7" x14ac:dyDescent="0.25">
      <c r="B38">
        <f>1+B37</f>
        <v>34</v>
      </c>
      <c r="C38">
        <v>9</v>
      </c>
      <c r="D38">
        <f t="shared" si="0"/>
        <v>81</v>
      </c>
      <c r="F38">
        <v>3</v>
      </c>
      <c r="G38">
        <f t="shared" si="1"/>
        <v>9</v>
      </c>
    </row>
    <row r="39" spans="2:7" x14ac:dyDescent="0.25">
      <c r="C39">
        <f>SUM(C5:C38)</f>
        <v>182</v>
      </c>
      <c r="D39">
        <f>SUM(D5:D38)</f>
        <v>1158</v>
      </c>
      <c r="F39">
        <f>SUM(F5:F38)</f>
        <v>191</v>
      </c>
      <c r="G39">
        <f>SUM(G5:G38)</f>
        <v>1379</v>
      </c>
    </row>
    <row r="41" spans="2:7" x14ac:dyDescent="0.25">
      <c r="C41" s="32" t="s">
        <v>36</v>
      </c>
      <c r="D41">
        <f>+B38</f>
        <v>34</v>
      </c>
      <c r="F41" s="32" t="s">
        <v>36</v>
      </c>
      <c r="G41">
        <f>+B38</f>
        <v>34</v>
      </c>
    </row>
    <row r="42" spans="2:7" x14ac:dyDescent="0.25">
      <c r="C42" s="32" t="s">
        <v>56</v>
      </c>
      <c r="D42">
        <f>+C39/D41</f>
        <v>5.3529411764705879</v>
      </c>
      <c r="F42" s="32" t="s">
        <v>50</v>
      </c>
      <c r="G42">
        <f>+F39/G41</f>
        <v>5.617647058823529</v>
      </c>
    </row>
    <row r="43" spans="2:7" x14ac:dyDescent="0.25">
      <c r="C43" s="32" t="s">
        <v>57</v>
      </c>
      <c r="D43">
        <f>+D39/D41</f>
        <v>34.058823529411768</v>
      </c>
      <c r="F43" s="32" t="s">
        <v>51</v>
      </c>
      <c r="G43">
        <f>+G39/G41</f>
        <v>40.558823529411768</v>
      </c>
    </row>
    <row r="44" spans="2:7" x14ac:dyDescent="0.25">
      <c r="C44" s="32" t="s">
        <v>58</v>
      </c>
      <c r="D44">
        <f>+D43-D42^2</f>
        <v>5.4048442906574472</v>
      </c>
      <c r="F44" s="32" t="s">
        <v>52</v>
      </c>
      <c r="G44">
        <f>+G43-G42^2</f>
        <v>9.0008650519031228</v>
      </c>
    </row>
    <row r="45" spans="2:7" x14ac:dyDescent="0.25">
      <c r="C45" s="32" t="s">
        <v>59</v>
      </c>
      <c r="D45">
        <f>+SQRT(D44)</f>
        <v>2.3248320994552376</v>
      </c>
      <c r="F45" s="32" t="s">
        <v>53</v>
      </c>
      <c r="G45">
        <f>+SQRT(G44)</f>
        <v>3.0001441718529334</v>
      </c>
    </row>
    <row r="46" spans="2:7" x14ac:dyDescent="0.25">
      <c r="C46" s="32" t="s">
        <v>60</v>
      </c>
      <c r="D46">
        <f>+D41/(D41-1)*D44</f>
        <v>5.5686274509803999</v>
      </c>
      <c r="F46" s="32" t="s">
        <v>54</v>
      </c>
      <c r="G46">
        <f>+G41/(G41-1)*G44</f>
        <v>9.2736185383244294</v>
      </c>
    </row>
    <row r="47" spans="2:7" x14ac:dyDescent="0.25">
      <c r="C47" s="32" t="s">
        <v>61</v>
      </c>
      <c r="D47">
        <f>+SQRT(D46)</f>
        <v>2.3597939424831993</v>
      </c>
      <c r="F47" s="32" t="s">
        <v>55</v>
      </c>
      <c r="G47">
        <f>+SQRT(G46)</f>
        <v>3.0452616535076964</v>
      </c>
    </row>
    <row r="49" spans="2:7" ht="16" x14ac:dyDescent="0.4">
      <c r="C49" s="32" t="s">
        <v>62</v>
      </c>
      <c r="D49">
        <f>+(D46+G46)/D41</f>
        <v>0.43653664674425968</v>
      </c>
    </row>
    <row r="50" spans="2:7" ht="15.5" x14ac:dyDescent="0.4">
      <c r="C50" s="32" t="s">
        <v>63</v>
      </c>
      <c r="D50">
        <f>+SQRT(D49)</f>
        <v>0.6607091998332244</v>
      </c>
    </row>
    <row r="52" spans="2:7" x14ac:dyDescent="0.25">
      <c r="C52" s="32" t="s">
        <v>172</v>
      </c>
      <c r="D52">
        <f>+G42-D42</f>
        <v>0.26470588235294112</v>
      </c>
      <c r="F52" t="s">
        <v>173</v>
      </c>
      <c r="G52">
        <f>+((G41-1)/G41*(G46-D46))^2/(((G41-1)/G41^2)*(G46^2-D46^2))</f>
        <v>8.2376148441722155</v>
      </c>
    </row>
    <row r="53" spans="2:7" x14ac:dyDescent="0.25">
      <c r="B53" s="32" t="s">
        <v>64</v>
      </c>
      <c r="C53" s="32" t="s">
        <v>166</v>
      </c>
      <c r="D53">
        <f>+D52/D50</f>
        <v>0.40063901398642238</v>
      </c>
      <c r="F53" t="s">
        <v>174</v>
      </c>
      <c r="G53">
        <f>2*G41-2-G52</f>
        <v>57.762385155827786</v>
      </c>
    </row>
    <row r="55" spans="2:7" x14ac:dyDescent="0.25">
      <c r="B55" s="32" t="s">
        <v>65</v>
      </c>
      <c r="C55" s="32" t="s">
        <v>167</v>
      </c>
      <c r="D55">
        <f>+G46/D46</f>
        <v>1.6653329065300888</v>
      </c>
    </row>
    <row r="56" spans="2:7" ht="13" x14ac:dyDescent="0.3">
      <c r="C56" s="32" t="s">
        <v>66</v>
      </c>
      <c r="D56">
        <v>2.0699999999999998</v>
      </c>
      <c r="E56" s="32" t="s">
        <v>117</v>
      </c>
    </row>
    <row r="57" spans="2:7" x14ac:dyDescent="0.25">
      <c r="C57" s="32" t="s">
        <v>168</v>
      </c>
      <c r="D57">
        <f>1/D56</f>
        <v>0.48309178743961356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Exer_1</vt:lpstr>
      <vt:lpstr>Exer_2</vt:lpstr>
      <vt:lpstr>Exer_6-8-9-10-11-14</vt:lpstr>
      <vt:lpstr>Exer_15</vt:lpstr>
    </vt:vector>
  </TitlesOfParts>
  <Company>Universidad Rey Juan Carlos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JHernandez</dc:creator>
  <cp:lastModifiedBy>JULIO HERNANDEZ MARCH</cp:lastModifiedBy>
  <dcterms:created xsi:type="dcterms:W3CDTF">2011-02-04T10:13:15Z</dcterms:created>
  <dcterms:modified xsi:type="dcterms:W3CDTF">2018-02-06T13:28:20Z</dcterms:modified>
</cp:coreProperties>
</file>